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Дох 2022-2023" sheetId="1" r:id="rId1"/>
    <sheet name="Расх 2022-2023" sheetId="2" r:id="rId2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1">'Расх 2022-2023'!$A$1:$K$82</definedName>
    <definedName name="Excel_BuiltIn_Print_Titles" localSheetId="1">'Расх 2022-2023'!$6:$6</definedName>
    <definedName name="_xlnm.Print_Titles" localSheetId="1">'Расх 2022-2023'!$6:$6</definedName>
    <definedName name="_xlnm.Print_Area" localSheetId="1">'Расх 2022-2023'!$A$1:$K$82</definedName>
  </definedNames>
  <calcPr fullCalcOnLoad="1"/>
</workbook>
</file>

<file path=xl/sharedStrings.xml><?xml version="1.0" encoding="utf-8"?>
<sst xmlns="http://schemas.openxmlformats.org/spreadsheetml/2006/main" count="385" uniqueCount="200">
  <si>
    <t>Прогноз доходов бюджета на 2022-2023 годы</t>
  </si>
  <si>
    <t xml:space="preserve"> Наименование показателя</t>
  </si>
  <si>
    <t>Код дохода по бюджетной классификации</t>
  </si>
  <si>
    <t xml:space="preserve">Прогноз на 2022 год </t>
  </si>
  <si>
    <t xml:space="preserve">Изменения (+,-) </t>
  </si>
  <si>
    <t>Прогноз на 2022 год с учетом изменений</t>
  </si>
  <si>
    <t xml:space="preserve">Прогноз на 2023 год </t>
  </si>
  <si>
    <t>Прогноз на 2023 год с учетом изменений</t>
  </si>
  <si>
    <t>НАЛОГОВЫЕ И НЕНАЛОГОВЫЕ ДОХОДЫ</t>
  </si>
  <si>
    <t xml:space="preserve"> 000 1000000000 0000 000</t>
  </si>
  <si>
    <t>1.НАЛОГИ НА ПРИБЫЛЬ, ДОХОДЫ</t>
  </si>
  <si>
    <t xml:space="preserve"> 000 1010000000 0000 000</t>
  </si>
  <si>
    <t>1.1.Налог на прибыль организаций</t>
  </si>
  <si>
    <t xml:space="preserve"> 000 1010100000 0000 110</t>
  </si>
  <si>
    <t>1.2.Налог на доходы физических лиц</t>
  </si>
  <si>
    <t xml:space="preserve"> 000 1010200001 0000 110</t>
  </si>
  <si>
    <t>2.НАЛОГИ НА ТОВАРЫ (РАБОТЫ, УСЛУГИ), РЕАЛИЗУЕМЫЕ НА ТЕРРИТОРИИ РОССИЙСКОЙ ФЕДЕРАЦИИ</t>
  </si>
  <si>
    <t xml:space="preserve"> 000 1030000000 0000 000</t>
  </si>
  <si>
    <t>2.1.Акцизы по подакцизным товарам (продукции), производимым на территории Российской Федерации</t>
  </si>
  <si>
    <t xml:space="preserve"> 000 1030200001 0000 110</t>
  </si>
  <si>
    <t>3.НАЛОГИ НА СОВОКУПНЫЙ ДОХОД</t>
  </si>
  <si>
    <t xml:space="preserve"> 000 1050000000 0000 000</t>
  </si>
  <si>
    <t>3.1.Налог, взимаемый в связи с применением упрощенной системы налогообложения</t>
  </si>
  <si>
    <t xml:space="preserve"> 000 1050100000 0000 110</t>
  </si>
  <si>
    <t>3.2.Единый налог на вмененный доход для отдельных видов деятельности</t>
  </si>
  <si>
    <t xml:space="preserve"> 000 1050200002 0000 110</t>
  </si>
  <si>
    <t>3.3.Единый сельскохозяйственный налог</t>
  </si>
  <si>
    <t xml:space="preserve"> 000 1050300001 0000 110</t>
  </si>
  <si>
    <t>3.4.Налог, взимаемый в связи с применением патентной системы налогообложения</t>
  </si>
  <si>
    <t xml:space="preserve"> 000 1050400002 0000 110</t>
  </si>
  <si>
    <t>3.5.Налог на профессиональный доход</t>
  </si>
  <si>
    <t xml:space="preserve"> 000 1050600001 0000 110</t>
  </si>
  <si>
    <t>4.НАЛОГИ НА ИМУЩЕСТВО</t>
  </si>
  <si>
    <t xml:space="preserve"> 000 1060000000 0000 000</t>
  </si>
  <si>
    <t>4.1.Налог на имущество физических лиц</t>
  </si>
  <si>
    <t xml:space="preserve"> 000 1060100000 0000 110</t>
  </si>
  <si>
    <t>4.2.Налог на имущество организаций</t>
  </si>
  <si>
    <t xml:space="preserve"> 000 1060200002 0000 110</t>
  </si>
  <si>
    <t>4.3.Земельный налог</t>
  </si>
  <si>
    <t xml:space="preserve"> 000 1060600000 0000 110</t>
  </si>
  <si>
    <t>5.ГОСУДАРСТВЕННАЯ ПОШЛИНА</t>
  </si>
  <si>
    <t xml:space="preserve"> 000 1080000000 0000 000</t>
  </si>
  <si>
    <t>6.ДОХОДЫ ОТ ИСПОЛЬЗОВАНИЯ ИМУЩЕСТВА, НАХОДЯЩЕГОСЯ В ГОСУДАРСТВЕННОЙ И МУНИЦИПАЛЬНОЙ СОБСТВЕННОСТИ</t>
  </si>
  <si>
    <t xml:space="preserve"> 000 1110000000 0000 000</t>
  </si>
  <si>
    <t>6.1.Доходы,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</si>
  <si>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</si>
  <si>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6.1.1.Доходы,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</si>
  <si>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</si>
  <si>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6.1.2.Доходы,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</si>
  <si>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</si>
  <si>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6.1.3.Доходы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</si>
  <si>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</si>
  <si>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6.2.Платежи от государственных и муниципальных унитарных предприятий</t>
  </si>
  <si>
    <t xml:space="preserve"> 000 1110700000 0000 120</t>
  </si>
  <si>
    <t>6.3.Прочие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</si>
  <si>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</si>
  <si>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7.ПЛАТЕЖИ ПРИ ПОЛЬЗОВАНИИ ПРИРОДНЫМИ РЕСУРСАМИ</t>
  </si>
  <si>
    <t xml:space="preserve"> 000 1120000000 0000 000</t>
  </si>
  <si>
    <t>7.1.Плата за негативное воздействие на окружающую среду</t>
  </si>
  <si>
    <t xml:space="preserve"> 000 1120100001 0000 120</t>
  </si>
  <si>
    <t>8.ДОХОДЫ ОТ ОКАЗАНИЯ ПЛАТНЫХ УСЛУГ (РАБОТ) И КОМПЕНСАЦИИ ЗАТРАТ ГОСУДАРСТВА</t>
  </si>
  <si>
    <t xml:space="preserve"> 000 1130000000 0000 000</t>
  </si>
  <si>
    <t>8.1.Доходы от оказания платных услуг (работ)</t>
  </si>
  <si>
    <t xml:space="preserve"> 000 1130100000 0000 130</t>
  </si>
  <si>
    <t>8.2.Доходы от компенсации затрат государства</t>
  </si>
  <si>
    <t xml:space="preserve"> 000 1130200000 0000 130</t>
  </si>
  <si>
    <t>9.ДОХОДЫ ОТ ПРОДАЖИ МАТЕРИАЛЬНЫХ И НЕМАТЕРИАЛЬНЫХ АКТИВОВ</t>
  </si>
  <si>
    <t xml:space="preserve"> 000 1140000000 0000 000</t>
  </si>
  <si>
    <t>9.1.Доходы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</t>
  </si>
  <si>
    <t xml:space="preserve"> 000 1140200000 0000 000</t>
  </si>
  <si>
    <t>9.2.Доходы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</si>
  <si>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</si>
  <si>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10.ШТРАФЫ, САНКЦИИ, ВОЗМЕЩЕНИЕ УЩЕРБА</t>
  </si>
  <si>
    <t xml:space="preserve"> 000 1160000000 0000 000</t>
  </si>
  <si>
    <t>11.ПРОЧИЕ НЕНАЛОГОВЫЕ ДОХОДЫ</t>
  </si>
  <si>
    <t xml:space="preserve"> 000 1170000000 0000 000</t>
  </si>
  <si>
    <t>БЕЗВОЗМЕЗДНЫЕ ПОСТУПЛЕНИЯ</t>
  </si>
  <si>
    <t xml:space="preserve"> 000 2000000000 0000 000</t>
  </si>
  <si>
    <t>12.БЕЗВОЗМЕЗДНЫЕ ПОСТУПЛЕНИЯ ОТ ДРУГИХ БЮДЖЕТОВ БЮДЖЕТНОЙ СИСТЕМЫ РОССИЙСКОЙ ФЕДЕРАЦИИ</t>
  </si>
  <si>
    <t xml:space="preserve"> 000 2020000000 0000 000</t>
  </si>
  <si>
    <t>12.4. Дотации бюджетам городских округов на поддержку мер по обеспечению сбалансированности бюджетов</t>
  </si>
  <si>
    <t>000 2021500204 0000 151</t>
  </si>
  <si>
    <t>12.1.Субсидии бюджетам бюджетной системы Российской Федерации (межбюджетные субсидии)</t>
  </si>
  <si>
    <t xml:space="preserve"> 000 2022000000 0000 151</t>
  </si>
  <si>
    <t>12.2.Субвенции бюджетам бюджетной системы Российской Федерации</t>
  </si>
  <si>
    <t xml:space="preserve"> 000 2023000000 0000 151</t>
  </si>
  <si>
    <t>12.3.Иные межбюджетные трансферты</t>
  </si>
  <si>
    <t xml:space="preserve"> 000 2024000000 0000 151</t>
  </si>
  <si>
    <t>13.ПРОЧИЕ БЕЗВОЗМЕЗДНЫЕ ПОСТУПЛЕНИЯ</t>
  </si>
  <si>
    <t xml:space="preserve"> 000 2070000000 0000 000</t>
  </si>
  <si>
    <t>14.ДОХОДЫ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</si>
  <si>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</si>
  <si>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15.ВОЗВРАТ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</si>
  <si>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</si>
  <si>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ВСЕГО ДОХОДОВ</t>
  </si>
  <si>
    <t>х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</si>
  <si>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</si>
  <si>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</si>
  <si>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</si>
  <si>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</si>
  <si>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</si>
  <si>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</si>
  <si>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</si>
  <si>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</si>
  <si>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</si>
  <si>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</si>
  <si>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</si>
  <si>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</si>
  <si>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</si>
  <si>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</si>
  <si>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</si>
  <si>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</si>
  <si>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</si>
  <si>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</si>
  <si>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</si>
  <si>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</si>
  <si>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</si>
  <si>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</si>
  <si>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</si>
  <si>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</si>
  <si>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</si>
  <si>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</si>
  <si>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</si>
  <si>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Специальные расходы</t>
  </si>
  <si>
    <t>880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</si>
  <si>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</si>
  <si>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</si>
  <si>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</si>
  <si>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</si>
  <si>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</si>
  <si>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</si>
  <si>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Закупка товаров, работ и услуг для обеспечения государственных (муниципальных) нужд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</si>
  <si>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</si>
  <si>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</si>
  <si>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</si>
  <si>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</si>
  <si>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</si>
  <si>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</si>
  <si>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</si>
  <si>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</si>
  <si>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</si>
  <si>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</si>
  <si>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</si>
  <si>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</si>
  <si>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</si>
  <si>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</si>
  <si>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</si>
  <si>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</si>
  <si>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</si>
  <si>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</si>
  <si>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</si>
  <si>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</si>
  <si>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</si>
  <si>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</si>
  <si>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Управление социальной защиты населения Администрации города Обнинска</t>
  </si>
  <si>
    <t>847</t>
  </si>
  <si>
    <t xml:space="preserve"> Другие общегосударственные вопросы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</si>
  <si>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</si>
  <si>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</si>
  <si>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</si>
  <si>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</si>
  <si>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</si>
  <si>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</si>
  <si>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</si>
  <si>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</si>
  <si>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</si>
  <si>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</si>
  <si>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</si>
  <si>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</si>
  <si>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</si>
  <si>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</si>
  <si>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</si>
  <si>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</si>
  <si>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</si>
  <si>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</si>
  <si>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Другие вопросы в области социальной политики</t>
  </si>
  <si>
    <t>1006</t>
  </si>
  <si>
    <t>Публичные нормативные социальные выплаты гражданам</t>
  </si>
  <si>
    <t>Управление общего образования Администрации города Обнинска</t>
  </si>
  <si>
    <t>849</t>
  </si>
  <si>
    <t xml:space="preserve"> Образование</t>
  </si>
  <si>
    <t>0700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</si>
  <si>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</si>
  <si>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</si>
  <si>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</si>
  <si>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</si>
  <si>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</si>
  <si>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</si>
  <si>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</si>
  <si>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</si>
  <si>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</si>
  <si>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</si>
  <si>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ВСЕГО</t>
  </si>
  <si>
    <t>Расходы за счет собственных доходов</t>
  </si>
  <si>
    <t>Условно утверждаемые расходы</t>
  </si>
  <si>
    <t>ИТОГО РАСХОДЫ</t>
  </si>
  <si>
    <t>Дефицит</t>
  </si>
  <si>
    <t>Приложение № 6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</si>
  <si>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Изменения в Приложение № 9 к решению Обнинского городского Собрания от 15.12.2020 № 02-08 «О бюджете города Обнинска на 2021 год и плановый период 2022 и 2023 годов» "Ведомственная структура расходов бюджета города Обнинска на плановый период 2022 и 2023 годов"</t>
  </si>
  <si>
    <t>от 25.05.2021 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</si>
</sst>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11" xfId="92" applyNumberFormat="1" applyFont="1" applyBorder="1" applyAlignment="1" applyProtection="1">
      <alignment horizontal="left" vertical="top" wrapText="1"/>
      <protection/>
    </xf>
    <xf numFmtId="49" fontId="35" fillId="0" borderId="11" xfId="107" applyNumberFormat="1" applyFont="1" applyBorder="1" applyAlignment="1" applyProtection="1">
      <alignment horizontal="center" vertical="top"/>
      <protection/>
    </xf>
    <xf numFmtId="4" fontId="36" fillId="0" borderId="11" xfId="108" applyNumberFormat="1" applyFont="1" applyAlignment="1" applyProtection="1">
      <alignment horizontal="center" vertical="top"/>
      <protection/>
    </xf>
    <xf numFmtId="4" fontId="34" fillId="0" borderId="11" xfId="108" applyNumberFormat="1" applyFont="1" applyAlignment="1" applyProtection="1">
      <alignment horizontal="center" vertical="top"/>
      <protection/>
    </xf>
    <xf numFmtId="0" fontId="37" fillId="0" borderId="11" xfId="92" applyNumberFormat="1" applyFont="1" applyBorder="1" applyAlignment="1" applyProtection="1">
      <alignment horizontal="left" vertical="top" wrapText="1"/>
      <protection/>
    </xf>
    <xf numFmtId="49" fontId="37" fillId="0" borderId="11" xfId="107" applyNumberFormat="1" applyFont="1" applyBorder="1" applyAlignment="1" applyProtection="1">
      <alignment horizontal="center" vertical="top"/>
      <protection/>
    </xf>
    <xf numFmtId="4" fontId="32" fillId="0" borderId="26" xfId="108" applyNumberFormat="1" applyFont="1" applyBorder="1" applyAlignment="1" applyProtection="1">
      <alignment horizontal="center" vertical="top"/>
      <protection/>
    </xf>
    <xf numFmtId="4" fontId="32" fillId="0" borderId="11" xfId="108" applyNumberFormat="1" applyFont="1" applyAlignment="1" applyProtection="1">
      <alignment horizontal="center" vertical="top"/>
      <protection/>
    </xf>
    <xf numFmtId="4" fontId="34" fillId="0" borderId="26" xfId="108" applyNumberFormat="1" applyFont="1" applyBorder="1" applyAlignment="1" applyProtection="1">
      <alignment horizontal="center" vertical="top"/>
      <protection/>
    </xf>
    <xf numFmtId="0" fontId="38" fillId="0" borderId="0" xfId="0" applyFont="1" applyAlignment="1">
      <alignment/>
    </xf>
    <xf numFmtId="0" fontId="39" fillId="0" borderId="11" xfId="92" applyNumberFormat="1" applyFont="1" applyBorder="1" applyAlignment="1" applyProtection="1">
      <alignment horizontal="left" vertical="top" wrapText="1"/>
      <protection/>
    </xf>
    <xf numFmtId="49" fontId="39" fillId="0" borderId="11" xfId="107" applyNumberFormat="1" applyFont="1" applyBorder="1" applyAlignment="1" applyProtection="1">
      <alignment horizontal="center" vertical="top"/>
      <protection/>
    </xf>
    <xf numFmtId="4" fontId="40" fillId="0" borderId="26" xfId="108" applyNumberFormat="1" applyFont="1" applyBorder="1" applyAlignment="1" applyProtection="1">
      <alignment horizontal="center" vertical="top"/>
      <protection/>
    </xf>
    <xf numFmtId="4" fontId="40" fillId="0" borderId="11" xfId="108" applyNumberFormat="1" applyFont="1" applyFill="1" applyAlignment="1" applyProtection="1">
      <alignment horizontal="center" vertical="top"/>
      <protection/>
    </xf>
    <xf numFmtId="4" fontId="40" fillId="0" borderId="11" xfId="108" applyNumberFormat="1" applyFont="1" applyAlignment="1" applyProtection="1">
      <alignment horizontal="center" vertical="top"/>
      <protection/>
    </xf>
    <xf numFmtId="4" fontId="32" fillId="0" borderId="27" xfId="0" applyNumberFormat="1" applyFont="1" applyFill="1" applyBorder="1" applyAlignment="1">
      <alignment vertical="top" wrapText="1"/>
    </xf>
    <xf numFmtId="0" fontId="35" fillId="0" borderId="21" xfId="92" applyNumberFormat="1" applyFont="1" applyBorder="1" applyAlignment="1" applyProtection="1">
      <alignment horizontal="left" vertical="top" wrapText="1"/>
      <protection/>
    </xf>
    <xf numFmtId="49" fontId="35" fillId="0" borderId="21" xfId="107" applyNumberFormat="1" applyFont="1" applyBorder="1" applyAlignment="1" applyProtection="1">
      <alignment horizontal="center" vertical="top"/>
      <protection/>
    </xf>
    <xf numFmtId="4" fontId="34" fillId="0" borderId="21" xfId="108" applyNumberFormat="1" applyFont="1" applyBorder="1" applyAlignment="1" applyProtection="1">
      <alignment horizontal="center" vertical="top"/>
      <protection/>
    </xf>
    <xf numFmtId="0" fontId="34" fillId="0" borderId="11" xfId="0" applyFont="1" applyBorder="1" applyAlignment="1">
      <alignment vertical="top"/>
    </xf>
    <xf numFmtId="0" fontId="34" fillId="0" borderId="11" xfId="0" applyFont="1" applyBorder="1" applyAlignment="1">
      <alignment horizontal="center" vertical="top"/>
    </xf>
    <xf numFmtId="4" fontId="34" fillId="0" borderId="11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 wrapText="1"/>
    </xf>
    <xf numFmtId="0" fontId="43" fillId="0" borderId="0" xfId="0" applyFont="1" applyAlignment="1">
      <alignment horizontal="left" wrapText="1"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4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7" fillId="0" borderId="11" xfId="0" applyNumberFormat="1" applyFont="1" applyFill="1" applyBorder="1" applyAlignment="1">
      <alignment horizontal="left" wrapText="1"/>
    </xf>
    <xf numFmtId="49" fontId="47" fillId="0" borderId="11" xfId="0" applyNumberFormat="1" applyFont="1" applyFill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/>
    </xf>
    <xf numFmtId="0" fontId="47" fillId="0" borderId="0" xfId="0" applyFont="1" applyFill="1" applyAlignment="1">
      <alignment horizontal="left"/>
    </xf>
    <xf numFmtId="49" fontId="34" fillId="0" borderId="11" xfId="0" applyNumberFormat="1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 wrapText="1"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wrapText="1"/>
    </xf>
    <xf numFmtId="49" fontId="49" fillId="0" borderId="11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wrapText="1"/>
    </xf>
    <xf numFmtId="4" fontId="48" fillId="0" borderId="11" xfId="0" applyNumberFormat="1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3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49" fontId="46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49" fontId="34" fillId="0" borderId="11" xfId="0" applyNumberFormat="1" applyFont="1" applyFill="1" applyBorder="1" applyAlignment="1">
      <alignment horizontal="center"/>
    </xf>
    <xf numFmtId="4" fontId="48" fillId="0" borderId="27" xfId="0" applyNumberFormat="1" applyFont="1" applyFill="1" applyBorder="1" applyAlignment="1">
      <alignment wrapText="1"/>
    </xf>
    <xf numFmtId="4" fontId="32" fillId="0" borderId="27" xfId="0" applyNumberFormat="1" applyFont="1" applyFill="1" applyBorder="1" applyAlignment="1">
      <alignment wrapText="1"/>
    </xf>
    <xf numFmtId="0" fontId="37" fillId="0" borderId="11" xfId="0" applyNumberFormat="1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4" fontId="47" fillId="0" borderId="11" xfId="0" applyNumberFormat="1" applyFont="1" applyFill="1" applyBorder="1" applyAlignment="1">
      <alignment wrapText="1"/>
    </xf>
    <xf numFmtId="4" fontId="34" fillId="0" borderId="27" xfId="0" applyNumberFormat="1" applyFont="1" applyFill="1" applyBorder="1" applyAlignment="1">
      <alignment wrapText="1"/>
    </xf>
    <xf numFmtId="49" fontId="51" fillId="0" borderId="11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justify" wrapText="1"/>
    </xf>
    <xf numFmtId="0" fontId="32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4" fontId="48" fillId="0" borderId="11" xfId="0" applyNumberFormat="1" applyFont="1" applyFill="1" applyBorder="1" applyAlignment="1">
      <alignment horizontal="right" wrapText="1"/>
    </xf>
    <xf numFmtId="4" fontId="34" fillId="0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4" fontId="47" fillId="0" borderId="1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/>
    </xf>
    <xf numFmtId="4" fontId="48" fillId="0" borderId="11" xfId="0" applyNumberFormat="1" applyFont="1" applyFill="1" applyBorder="1" applyAlignment="1">
      <alignment horizontal="right"/>
    </xf>
    <xf numFmtId="4" fontId="42" fillId="0" borderId="0" xfId="0" applyNumberFormat="1" applyFont="1" applyFill="1" applyAlignment="1">
      <alignment horizontal="left"/>
    </xf>
    <xf numFmtId="49" fontId="34" fillId="0" borderId="11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49" fontId="44" fillId="0" borderId="0" xfId="0" applyNumberFormat="1" applyFont="1" applyFill="1" applyBorder="1" applyAlignment="1">
      <alignment horizontal="center" vertical="top" wrapText="1" readingOrder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SheetLayoutView="100" zoomScalePageLayoutView="0" workbookViewId="0" topLeftCell="A31">
      <selection activeCell="E39" sqref="E39"/>
    </sheetView>
  </sheetViews>
  <sheetFormatPr defaultColWidth="9.00390625" defaultRowHeight="12.75"/>
  <cols>
    <col min="1" max="1" width="45.25390625" style="1" customWidth="1"/>
    <col min="2" max="2" width="27.00390625" style="2" customWidth="1"/>
    <col min="3" max="3" width="19.375" style="1" customWidth="1"/>
    <col min="4" max="4" width="17.625" style="1" customWidth="1"/>
    <col min="5" max="5" width="19.375" style="1" customWidth="1"/>
    <col min="6" max="6" width="19.25390625" style="1" customWidth="1"/>
    <col min="7" max="7" width="17.625" style="1" customWidth="1"/>
    <col min="8" max="8" width="17.875" style="1" customWidth="1"/>
  </cols>
  <sheetData>
    <row r="1" spans="1:8" ht="17.25" customHeight="1">
      <c r="A1" s="93" t="s">
        <v>0</v>
      </c>
      <c r="B1" s="93"/>
      <c r="C1" s="93"/>
      <c r="D1" s="93"/>
      <c r="E1" s="93"/>
      <c r="F1" s="93"/>
      <c r="G1" s="93"/>
      <c r="H1"/>
    </row>
    <row r="2" spans="1:2" ht="15.75">
      <c r="A2" s="3"/>
      <c r="B2" s="3"/>
    </row>
    <row r="3" spans="1:8" ht="21" customHeight="1">
      <c r="A3" s="94" t="s">
        <v>1</v>
      </c>
      <c r="B3" s="95" t="s">
        <v>2</v>
      </c>
      <c r="C3" s="92" t="s">
        <v>3</v>
      </c>
      <c r="D3" s="92" t="s">
        <v>4</v>
      </c>
      <c r="E3" s="92" t="s">
        <v>5</v>
      </c>
      <c r="F3" s="92" t="s">
        <v>6</v>
      </c>
      <c r="G3" s="92" t="s">
        <v>4</v>
      </c>
      <c r="H3" s="92" t="s">
        <v>7</v>
      </c>
    </row>
    <row r="4" spans="1:8" ht="23.25" customHeight="1">
      <c r="A4" s="94"/>
      <c r="B4" s="95"/>
      <c r="C4" s="92"/>
      <c r="D4" s="92"/>
      <c r="E4" s="92"/>
      <c r="F4" s="92"/>
      <c r="G4" s="92"/>
      <c r="H4" s="92"/>
    </row>
    <row r="5" spans="1:8" ht="31.5">
      <c r="A5" s="4" t="s">
        <v>8</v>
      </c>
      <c r="B5" s="5" t="s">
        <v>9</v>
      </c>
      <c r="C5" s="6">
        <f>SUM(C6,C9,C11,C17,C21,C22,C29,C31,C34,C37,C38)</f>
        <v>2353683000</v>
      </c>
      <c r="D5" s="7">
        <f>SUM(D6,D9,D11,D17,D21,D22,D29,D31,D34,D37,D38)</f>
        <v>0</v>
      </c>
      <c r="E5" s="7">
        <f aca="true" t="shared" si="0" ref="E5:E48">SUM(C5:D5)</f>
        <v>2353683000</v>
      </c>
      <c r="F5" s="6">
        <f>SUM(F6,F9,F11,F17,F21,F22,F29,F31,F34,F37,F38)</f>
        <v>2517564000</v>
      </c>
      <c r="G5" s="7">
        <f>SUM(G6,G9,G11,G17,G21,G22,G29,G31,G34,G37,G38)</f>
        <v>0</v>
      </c>
      <c r="H5" s="7">
        <f aca="true" t="shared" si="1" ref="H5:H15">SUM(F5:G5)</f>
        <v>2517564000</v>
      </c>
    </row>
    <row r="6" spans="1:8" ht="15.75">
      <c r="A6" s="4" t="s">
        <v>10</v>
      </c>
      <c r="B6" s="5" t="s">
        <v>11</v>
      </c>
      <c r="C6" s="7">
        <f>SUM(C7:C8)</f>
        <v>908800000</v>
      </c>
      <c r="D6" s="7">
        <f>SUM(D7:D8)</f>
        <v>0</v>
      </c>
      <c r="E6" s="7">
        <f t="shared" si="0"/>
        <v>908800000</v>
      </c>
      <c r="F6" s="7">
        <f>SUM(F7:F8)</f>
        <v>974300000</v>
      </c>
      <c r="G6" s="7">
        <f>SUM(G7:G8)</f>
        <v>0</v>
      </c>
      <c r="H6" s="7">
        <f t="shared" si="1"/>
        <v>974300000</v>
      </c>
    </row>
    <row r="7" spans="1:8" ht="15.75">
      <c r="A7" s="8" t="s">
        <v>12</v>
      </c>
      <c r="B7" s="9" t="s">
        <v>13</v>
      </c>
      <c r="C7" s="10">
        <v>14900000</v>
      </c>
      <c r="D7" s="11"/>
      <c r="E7" s="11">
        <f t="shared" si="0"/>
        <v>14900000</v>
      </c>
      <c r="F7" s="10">
        <v>16000000</v>
      </c>
      <c r="G7" s="11"/>
      <c r="H7" s="11">
        <f t="shared" si="1"/>
        <v>16000000</v>
      </c>
    </row>
    <row r="8" spans="1:8" ht="15.75">
      <c r="A8" s="8" t="s">
        <v>14</v>
      </c>
      <c r="B8" s="9" t="s">
        <v>15</v>
      </c>
      <c r="C8" s="10">
        <v>893900000</v>
      </c>
      <c r="D8" s="11"/>
      <c r="E8" s="11">
        <f t="shared" si="0"/>
        <v>893900000</v>
      </c>
      <c r="F8" s="10">
        <v>958300000</v>
      </c>
      <c r="G8" s="11"/>
      <c r="H8" s="11">
        <f t="shared" si="1"/>
        <v>958300000</v>
      </c>
    </row>
    <row r="9" spans="1:8" ht="63">
      <c r="A9" s="4" t="s">
        <v>16</v>
      </c>
      <c r="B9" s="5" t="s">
        <v>17</v>
      </c>
      <c r="C9" s="7">
        <f>C10</f>
        <v>5843000</v>
      </c>
      <c r="D9" s="7">
        <f>D10</f>
        <v>0</v>
      </c>
      <c r="E9" s="7">
        <f t="shared" si="0"/>
        <v>5843000</v>
      </c>
      <c r="F9" s="7">
        <f>F10</f>
        <v>6364000</v>
      </c>
      <c r="G9" s="7">
        <f>G10</f>
        <v>0</v>
      </c>
      <c r="H9" s="7">
        <f t="shared" si="1"/>
        <v>6364000</v>
      </c>
    </row>
    <row r="10" spans="1:8" ht="47.25">
      <c r="A10" s="8" t="s">
        <v>18</v>
      </c>
      <c r="B10" s="9" t="s">
        <v>19</v>
      </c>
      <c r="C10" s="10">
        <v>5843000</v>
      </c>
      <c r="D10" s="11"/>
      <c r="E10" s="11">
        <f t="shared" si="0"/>
        <v>5843000</v>
      </c>
      <c r="F10" s="10">
        <v>6364000</v>
      </c>
      <c r="G10" s="11"/>
      <c r="H10" s="11">
        <f t="shared" si="1"/>
        <v>6364000</v>
      </c>
    </row>
    <row r="11" spans="1:8" ht="15.75">
      <c r="A11" s="4" t="s">
        <v>20</v>
      </c>
      <c r="B11" s="5" t="s">
        <v>21</v>
      </c>
      <c r="C11" s="7">
        <f>SUM(C12:C15)</f>
        <v>903300000</v>
      </c>
      <c r="D11" s="7">
        <f>SUM(D12:D14)</f>
        <v>0</v>
      </c>
      <c r="E11" s="7">
        <f t="shared" si="0"/>
        <v>903300000</v>
      </c>
      <c r="F11" s="7">
        <f>SUM(F12:F15)</f>
        <v>1018000000</v>
      </c>
      <c r="G11" s="7">
        <f>SUM(G12:G14)</f>
        <v>0</v>
      </c>
      <c r="H11" s="7">
        <f t="shared" si="1"/>
        <v>1018000000</v>
      </c>
    </row>
    <row r="12" spans="1:8" ht="47.25">
      <c r="A12" s="8" t="s">
        <v>22</v>
      </c>
      <c r="B12" s="9" t="s">
        <v>23</v>
      </c>
      <c r="C12" s="10">
        <v>891300000</v>
      </c>
      <c r="D12" s="11"/>
      <c r="E12" s="11">
        <f t="shared" si="0"/>
        <v>891300000</v>
      </c>
      <c r="F12" s="10">
        <v>1005500000</v>
      </c>
      <c r="G12" s="11"/>
      <c r="H12" s="11">
        <f t="shared" si="1"/>
        <v>1005500000</v>
      </c>
    </row>
    <row r="13" spans="1:8" ht="31.5">
      <c r="A13" s="8" t="s">
        <v>24</v>
      </c>
      <c r="B13" s="9" t="s">
        <v>25</v>
      </c>
      <c r="C13" s="10">
        <v>0</v>
      </c>
      <c r="D13" s="11"/>
      <c r="E13" s="11">
        <f t="shared" si="0"/>
        <v>0</v>
      </c>
      <c r="F13" s="10">
        <v>0</v>
      </c>
      <c r="G13" s="11"/>
      <c r="H13" s="11">
        <f t="shared" si="1"/>
        <v>0</v>
      </c>
    </row>
    <row r="14" spans="1:8" ht="15.75">
      <c r="A14" s="8" t="s">
        <v>26</v>
      </c>
      <c r="B14" s="9" t="s">
        <v>27</v>
      </c>
      <c r="C14" s="10">
        <v>0</v>
      </c>
      <c r="D14" s="11"/>
      <c r="E14" s="11">
        <f t="shared" si="0"/>
        <v>0</v>
      </c>
      <c r="F14" s="10">
        <v>0</v>
      </c>
      <c r="G14" s="11"/>
      <c r="H14" s="11">
        <f t="shared" si="1"/>
        <v>0</v>
      </c>
    </row>
    <row r="15" spans="1:8" ht="47.25">
      <c r="A15" s="8" t="s">
        <v>28</v>
      </c>
      <c r="B15" s="9" t="s">
        <v>29</v>
      </c>
      <c r="C15" s="10">
        <v>12000000</v>
      </c>
      <c r="D15" s="11"/>
      <c r="E15" s="11">
        <f t="shared" si="0"/>
        <v>12000000</v>
      </c>
      <c r="F15" s="10">
        <v>12500000</v>
      </c>
      <c r="G15" s="11"/>
      <c r="H15" s="11">
        <f t="shared" si="1"/>
        <v>12500000</v>
      </c>
    </row>
    <row r="16" spans="1:8" ht="15.75">
      <c r="A16" s="8" t="s">
        <v>30</v>
      </c>
      <c r="B16" s="9" t="s">
        <v>31</v>
      </c>
      <c r="C16" s="10">
        <v>0</v>
      </c>
      <c r="D16" s="11"/>
      <c r="E16" s="11">
        <f t="shared" si="0"/>
        <v>0</v>
      </c>
      <c r="F16" s="10">
        <v>0</v>
      </c>
      <c r="G16" s="11"/>
      <c r="H16" s="11"/>
    </row>
    <row r="17" spans="1:8" ht="15.75">
      <c r="A17" s="4" t="s">
        <v>32</v>
      </c>
      <c r="B17" s="5" t="s">
        <v>33</v>
      </c>
      <c r="C17" s="7">
        <f>SUM(C18:C20)</f>
        <v>258100000</v>
      </c>
      <c r="D17" s="7">
        <f>SUM(D18:D20)</f>
        <v>0</v>
      </c>
      <c r="E17" s="7">
        <f t="shared" si="0"/>
        <v>258100000</v>
      </c>
      <c r="F17" s="7">
        <f>SUM(F18:F20)</f>
        <v>264000000</v>
      </c>
      <c r="G17" s="7">
        <f>SUM(G18:G20)</f>
        <v>0</v>
      </c>
      <c r="H17" s="7">
        <f aca="true" t="shared" si="2" ref="H17:H48">SUM(F17:G17)</f>
        <v>264000000</v>
      </c>
    </row>
    <row r="18" spans="1:8" ht="15.75">
      <c r="A18" s="8" t="s">
        <v>34</v>
      </c>
      <c r="B18" s="9" t="s">
        <v>35</v>
      </c>
      <c r="C18" s="10">
        <v>60000000</v>
      </c>
      <c r="D18" s="11"/>
      <c r="E18" s="11">
        <f t="shared" si="0"/>
        <v>60000000</v>
      </c>
      <c r="F18" s="10">
        <v>63000000</v>
      </c>
      <c r="G18" s="11"/>
      <c r="H18" s="11">
        <f t="shared" si="2"/>
        <v>63000000</v>
      </c>
    </row>
    <row r="19" spans="1:8" ht="15.75">
      <c r="A19" s="8" t="s">
        <v>36</v>
      </c>
      <c r="B19" s="9" t="s">
        <v>37</v>
      </c>
      <c r="C19" s="10">
        <v>25100000</v>
      </c>
      <c r="D19" s="11"/>
      <c r="E19" s="11">
        <f t="shared" si="0"/>
        <v>25100000</v>
      </c>
      <c r="F19" s="10">
        <v>26000000</v>
      </c>
      <c r="G19" s="11"/>
      <c r="H19" s="11">
        <f t="shared" si="2"/>
        <v>26000000</v>
      </c>
    </row>
    <row r="20" spans="1:8" ht="15.75">
      <c r="A20" s="8" t="s">
        <v>38</v>
      </c>
      <c r="B20" s="9" t="s">
        <v>39</v>
      </c>
      <c r="C20" s="10">
        <v>173000000</v>
      </c>
      <c r="D20" s="11"/>
      <c r="E20" s="11">
        <f t="shared" si="0"/>
        <v>173000000</v>
      </c>
      <c r="F20" s="10">
        <v>175000000</v>
      </c>
      <c r="G20" s="11"/>
      <c r="H20" s="11">
        <f t="shared" si="2"/>
        <v>175000000</v>
      </c>
    </row>
    <row r="21" spans="1:8" s="13" customFormat="1" ht="15.75">
      <c r="A21" s="4" t="s">
        <v>40</v>
      </c>
      <c r="B21" s="5" t="s">
        <v>41</v>
      </c>
      <c r="C21" s="12">
        <v>13500000</v>
      </c>
      <c r="D21" s="7"/>
      <c r="E21" s="7">
        <f t="shared" si="0"/>
        <v>13500000</v>
      </c>
      <c r="F21" s="12">
        <v>14000000</v>
      </c>
      <c r="G21" s="7"/>
      <c r="H21" s="7">
        <f t="shared" si="2"/>
        <v>14000000</v>
      </c>
    </row>
    <row r="22" spans="1:8" ht="78.75">
      <c r="A22" s="4" t="s">
        <v>42</v>
      </c>
      <c r="B22" s="5" t="s">
        <v>43</v>
      </c>
      <c r="C22" s="7">
        <f>SUM(C23,C27,C28)</f>
        <v>146440000</v>
      </c>
      <c r="D22" s="7">
        <f>SUM(D23,D27,D28)</f>
        <v>0</v>
      </c>
      <c r="E22" s="7">
        <f t="shared" si="0"/>
        <v>146440000</v>
      </c>
      <c r="F22" s="7">
        <f>SUM(F23,F27,F28)</f>
        <v>127140000</v>
      </c>
      <c r="G22" s="7">
        <f>SUM(G23,G27,G28)</f>
        <v>0</v>
      </c>
      <c r="H22" s="7">
        <f t="shared" si="2"/>
        <v>127140000</v>
      </c>
    </row>
    <row r="23" spans="1:8" ht="141.75">
      <c r="A23" s="8" t="s">
        <v>44</v>
      </c>
      <c r="B23" s="9" t="s">
        <v>45</v>
      </c>
      <c r="C23" s="10">
        <f>SUM(C24:C26)</f>
        <v>136400000</v>
      </c>
      <c r="D23" s="11">
        <f>SUM(D24,D25,D26)</f>
        <v>0</v>
      </c>
      <c r="E23" s="11">
        <f t="shared" si="0"/>
        <v>136400000</v>
      </c>
      <c r="F23" s="10">
        <f>SUM(F24:F26)</f>
        <v>117400000</v>
      </c>
      <c r="G23" s="11">
        <f>SUM(G24,G25,G26)</f>
        <v>0</v>
      </c>
      <c r="H23" s="11">
        <f t="shared" si="2"/>
        <v>117400000</v>
      </c>
    </row>
    <row r="24" spans="1:8" ht="110.25">
      <c r="A24" s="14" t="s">
        <v>46</v>
      </c>
      <c r="B24" s="15" t="s">
        <v>47</v>
      </c>
      <c r="C24" s="16">
        <v>79521000</v>
      </c>
      <c r="D24" s="17"/>
      <c r="E24" s="18">
        <f t="shared" si="0"/>
        <v>79521000</v>
      </c>
      <c r="F24" s="16">
        <v>61749000</v>
      </c>
      <c r="G24" s="17"/>
      <c r="H24" s="18">
        <f t="shared" si="2"/>
        <v>61749000</v>
      </c>
    </row>
    <row r="25" spans="1:8" ht="126">
      <c r="A25" s="14" t="s">
        <v>48</v>
      </c>
      <c r="B25" s="15" t="s">
        <v>49</v>
      </c>
      <c r="C25" s="16">
        <v>27479000</v>
      </c>
      <c r="D25" s="17"/>
      <c r="E25" s="18">
        <f t="shared" si="0"/>
        <v>27479000</v>
      </c>
      <c r="F25" s="16">
        <v>28251000</v>
      </c>
      <c r="G25" s="17"/>
      <c r="H25" s="18">
        <f t="shared" si="2"/>
        <v>28251000</v>
      </c>
    </row>
    <row r="26" spans="1:8" ht="63">
      <c r="A26" s="14" t="s">
        <v>50</v>
      </c>
      <c r="B26" s="15" t="s">
        <v>51</v>
      </c>
      <c r="C26" s="16">
        <v>29400000</v>
      </c>
      <c r="D26" s="17"/>
      <c r="E26" s="18">
        <f t="shared" si="0"/>
        <v>29400000</v>
      </c>
      <c r="F26" s="16">
        <v>27400000</v>
      </c>
      <c r="G26" s="17"/>
      <c r="H26" s="18">
        <f t="shared" si="2"/>
        <v>27400000</v>
      </c>
    </row>
    <row r="27" spans="1:8" ht="31.5">
      <c r="A27" s="8" t="s">
        <v>52</v>
      </c>
      <c r="B27" s="9" t="s">
        <v>53</v>
      </c>
      <c r="C27" s="10">
        <v>3440000</v>
      </c>
      <c r="D27" s="11"/>
      <c r="E27" s="11">
        <f t="shared" si="0"/>
        <v>3440000</v>
      </c>
      <c r="F27" s="10">
        <v>3440000</v>
      </c>
      <c r="G27" s="11"/>
      <c r="H27" s="11">
        <f t="shared" si="2"/>
        <v>3440000</v>
      </c>
    </row>
    <row r="28" spans="1:8" ht="126">
      <c r="A28" s="8" t="s">
        <v>54</v>
      </c>
      <c r="B28" s="9" t="s">
        <v>55</v>
      </c>
      <c r="C28" s="10">
        <v>6600000</v>
      </c>
      <c r="D28" s="11"/>
      <c r="E28" s="11">
        <f t="shared" si="0"/>
        <v>6600000</v>
      </c>
      <c r="F28" s="10">
        <v>6300000</v>
      </c>
      <c r="G28" s="11"/>
      <c r="H28" s="11">
        <f t="shared" si="2"/>
        <v>6300000</v>
      </c>
    </row>
    <row r="29" spans="1:8" ht="31.5">
      <c r="A29" s="4" t="s">
        <v>56</v>
      </c>
      <c r="B29" s="5" t="s">
        <v>57</v>
      </c>
      <c r="C29" s="7">
        <f>C30</f>
        <v>3850000</v>
      </c>
      <c r="D29" s="7">
        <f>D30</f>
        <v>0</v>
      </c>
      <c r="E29" s="7">
        <f t="shared" si="0"/>
        <v>3850000</v>
      </c>
      <c r="F29" s="7">
        <f>F30</f>
        <v>3900000</v>
      </c>
      <c r="G29" s="7">
        <f>G30</f>
        <v>0</v>
      </c>
      <c r="H29" s="7">
        <f t="shared" si="2"/>
        <v>3900000</v>
      </c>
    </row>
    <row r="30" spans="1:8" ht="31.5">
      <c r="A30" s="8" t="s">
        <v>58</v>
      </c>
      <c r="B30" s="9" t="s">
        <v>59</v>
      </c>
      <c r="C30" s="10">
        <v>3850000</v>
      </c>
      <c r="D30" s="11"/>
      <c r="E30" s="11">
        <f t="shared" si="0"/>
        <v>3850000</v>
      </c>
      <c r="F30" s="10">
        <v>3900000</v>
      </c>
      <c r="G30" s="11"/>
      <c r="H30" s="11">
        <f t="shared" si="2"/>
        <v>3900000</v>
      </c>
    </row>
    <row r="31" spans="1:8" ht="47.25">
      <c r="A31" s="4" t="s">
        <v>60</v>
      </c>
      <c r="B31" s="5" t="s">
        <v>61</v>
      </c>
      <c r="C31" s="7">
        <f>SUM(C32:C33)</f>
        <v>24350000</v>
      </c>
      <c r="D31" s="7">
        <f>SUM(D32:D33)</f>
        <v>0</v>
      </c>
      <c r="E31" s="7">
        <f t="shared" si="0"/>
        <v>24350000</v>
      </c>
      <c r="F31" s="7">
        <f>SUM(F32:F33)</f>
        <v>24360000</v>
      </c>
      <c r="G31" s="7">
        <f>SUM(G32:G33)</f>
        <v>0</v>
      </c>
      <c r="H31" s="7">
        <f t="shared" si="2"/>
        <v>24360000</v>
      </c>
    </row>
    <row r="32" spans="1:8" ht="31.5">
      <c r="A32" s="8" t="s">
        <v>62</v>
      </c>
      <c r="B32" s="9" t="s">
        <v>63</v>
      </c>
      <c r="C32" s="10">
        <v>24000000</v>
      </c>
      <c r="D32" s="11"/>
      <c r="E32" s="11">
        <f t="shared" si="0"/>
        <v>24000000</v>
      </c>
      <c r="F32" s="10">
        <v>24000000</v>
      </c>
      <c r="G32" s="11"/>
      <c r="H32" s="11">
        <f t="shared" si="2"/>
        <v>24000000</v>
      </c>
    </row>
    <row r="33" spans="1:8" ht="31.5">
      <c r="A33" s="8" t="s">
        <v>64</v>
      </c>
      <c r="B33" s="9" t="s">
        <v>65</v>
      </c>
      <c r="C33" s="10">
        <v>350000</v>
      </c>
      <c r="D33" s="11"/>
      <c r="E33" s="11">
        <f t="shared" si="0"/>
        <v>350000</v>
      </c>
      <c r="F33" s="10">
        <v>360000</v>
      </c>
      <c r="G33" s="11"/>
      <c r="H33" s="11">
        <f t="shared" si="2"/>
        <v>360000</v>
      </c>
    </row>
    <row r="34" spans="1:8" ht="47.25">
      <c r="A34" s="4" t="s">
        <v>66</v>
      </c>
      <c r="B34" s="5" t="s">
        <v>67</v>
      </c>
      <c r="C34" s="7">
        <f>SUM(C35:C36)</f>
        <v>54000000</v>
      </c>
      <c r="D34" s="7">
        <f>SUM(D35:D36)</f>
        <v>0</v>
      </c>
      <c r="E34" s="7">
        <f t="shared" si="0"/>
        <v>54000000</v>
      </c>
      <c r="F34" s="7">
        <f>SUM(F35:F36)</f>
        <v>49000000</v>
      </c>
      <c r="G34" s="7">
        <f>SUM(G35:G36)</f>
        <v>0</v>
      </c>
      <c r="H34" s="7">
        <f t="shared" si="2"/>
        <v>49000000</v>
      </c>
    </row>
    <row r="35" spans="1:8" ht="126">
      <c r="A35" s="8" t="s">
        <v>68</v>
      </c>
      <c r="B35" s="9" t="s">
        <v>69</v>
      </c>
      <c r="C35" s="10">
        <v>35000000</v>
      </c>
      <c r="D35" s="11"/>
      <c r="E35" s="11">
        <f t="shared" si="0"/>
        <v>35000000</v>
      </c>
      <c r="F35" s="10">
        <v>23000000</v>
      </c>
      <c r="G35" s="11"/>
      <c r="H35" s="11">
        <f t="shared" si="2"/>
        <v>23000000</v>
      </c>
    </row>
    <row r="36" spans="1:8" ht="47.25">
      <c r="A36" s="8" t="s">
        <v>70</v>
      </c>
      <c r="B36" s="9" t="s">
        <v>71</v>
      </c>
      <c r="C36" s="10">
        <v>19000000</v>
      </c>
      <c r="D36" s="11"/>
      <c r="E36" s="11">
        <f t="shared" si="0"/>
        <v>19000000</v>
      </c>
      <c r="F36" s="10">
        <v>26000000</v>
      </c>
      <c r="G36" s="11"/>
      <c r="H36" s="11">
        <f t="shared" si="2"/>
        <v>26000000</v>
      </c>
    </row>
    <row r="37" spans="1:8" ht="31.5">
      <c r="A37" s="4" t="s">
        <v>72</v>
      </c>
      <c r="B37" s="5" t="s">
        <v>73</v>
      </c>
      <c r="C37" s="12">
        <v>19000000</v>
      </c>
      <c r="D37" s="7"/>
      <c r="E37" s="7">
        <f t="shared" si="0"/>
        <v>19000000</v>
      </c>
      <c r="F37" s="12">
        <v>20000000</v>
      </c>
      <c r="G37" s="7"/>
      <c r="H37" s="7">
        <f t="shared" si="2"/>
        <v>20000000</v>
      </c>
    </row>
    <row r="38" spans="1:8" ht="15.75">
      <c r="A38" s="4" t="s">
        <v>74</v>
      </c>
      <c r="B38" s="5" t="s">
        <v>75</v>
      </c>
      <c r="C38" s="12">
        <v>16500000</v>
      </c>
      <c r="D38" s="7"/>
      <c r="E38" s="7">
        <f t="shared" si="0"/>
        <v>16500000</v>
      </c>
      <c r="F38" s="12">
        <v>16500000</v>
      </c>
      <c r="G38" s="7"/>
      <c r="H38" s="7">
        <f t="shared" si="2"/>
        <v>16500000</v>
      </c>
    </row>
    <row r="39" spans="1:8" ht="16.5">
      <c r="A39" s="4" t="s">
        <v>76</v>
      </c>
      <c r="B39" s="5" t="s">
        <v>77</v>
      </c>
      <c r="C39" s="6">
        <f>SUM(C40,C45,C46,C47)</f>
        <v>2583894790.54</v>
      </c>
      <c r="D39" s="7">
        <f>SUM(D40,D45,D46,D47)</f>
        <v>-10000000</v>
      </c>
      <c r="E39" s="7">
        <f t="shared" si="0"/>
        <v>2573894790.54</v>
      </c>
      <c r="F39" s="6">
        <f>SUM(F40,F45,F46,F47)</f>
        <v>2617768106.18</v>
      </c>
      <c r="G39" s="7">
        <f>SUM(G40,G45,G46,G47)</f>
        <v>0</v>
      </c>
      <c r="H39" s="7">
        <f t="shared" si="2"/>
        <v>2617768106.18</v>
      </c>
    </row>
    <row r="40" spans="1:8" ht="63">
      <c r="A40" s="4" t="s">
        <v>78</v>
      </c>
      <c r="B40" s="5" t="s">
        <v>79</v>
      </c>
      <c r="C40" s="7">
        <f>SUM(C41:C44)</f>
        <v>2583894790.54</v>
      </c>
      <c r="D40" s="7">
        <f>SUM(D41:D44)</f>
        <v>-10000000</v>
      </c>
      <c r="E40" s="7">
        <f t="shared" si="0"/>
        <v>2573894790.54</v>
      </c>
      <c r="F40" s="7">
        <f>SUM(F41:F44)</f>
        <v>2617768106.18</v>
      </c>
      <c r="G40" s="7">
        <f>SUM(G41:G44)</f>
        <v>0</v>
      </c>
      <c r="H40" s="7">
        <f t="shared" si="2"/>
        <v>2617768106.18</v>
      </c>
    </row>
    <row r="41" spans="1:8" ht="47.25">
      <c r="A41" s="8" t="s">
        <v>80</v>
      </c>
      <c r="B41" s="9" t="s">
        <v>81</v>
      </c>
      <c r="C41" s="10"/>
      <c r="D41" s="11"/>
      <c r="E41" s="11">
        <f t="shared" si="0"/>
        <v>0</v>
      </c>
      <c r="F41" s="10"/>
      <c r="G41" s="11"/>
      <c r="H41" s="11">
        <f t="shared" si="2"/>
        <v>0</v>
      </c>
    </row>
    <row r="42" spans="1:8" ht="47.25">
      <c r="A42" s="8" t="s">
        <v>82</v>
      </c>
      <c r="B42" s="9" t="s">
        <v>83</v>
      </c>
      <c r="C42" s="10">
        <f>258111894.76+130377064.28</f>
        <v>388488959.03999996</v>
      </c>
      <c r="D42" s="11">
        <v>-10000000</v>
      </c>
      <c r="E42" s="11">
        <f t="shared" si="0"/>
        <v>378488959.03999996</v>
      </c>
      <c r="F42" s="10">
        <f>258183057.53+193245261.15</f>
        <v>451428318.68</v>
      </c>
      <c r="G42" s="19"/>
      <c r="H42" s="11">
        <f t="shared" si="2"/>
        <v>451428318.68</v>
      </c>
    </row>
    <row r="43" spans="1:8" ht="31.5">
      <c r="A43" s="8" t="s">
        <v>84</v>
      </c>
      <c r="B43" s="9" t="s">
        <v>85</v>
      </c>
      <c r="C43" s="10">
        <f>1941719755.5+179406116</f>
        <v>2121125871.5</v>
      </c>
      <c r="D43" s="11"/>
      <c r="E43" s="11">
        <f t="shared" si="0"/>
        <v>2121125871.5</v>
      </c>
      <c r="F43" s="10">
        <f>1936807281.5+189847546</f>
        <v>2126654827.5</v>
      </c>
      <c r="G43" s="11"/>
      <c r="H43" s="11">
        <f t="shared" si="2"/>
        <v>2126654827.5</v>
      </c>
    </row>
    <row r="44" spans="1:8" ht="15.75">
      <c r="A44" s="8" t="s">
        <v>86</v>
      </c>
      <c r="B44" s="9" t="s">
        <v>87</v>
      </c>
      <c r="C44" s="10">
        <f>34595000+39684960</f>
        <v>74279960</v>
      </c>
      <c r="D44" s="11"/>
      <c r="E44" s="11">
        <f t="shared" si="0"/>
        <v>74279960</v>
      </c>
      <c r="F44" s="10">
        <v>39684960</v>
      </c>
      <c r="G44" s="11"/>
      <c r="H44" s="11">
        <f t="shared" si="2"/>
        <v>39684960</v>
      </c>
    </row>
    <row r="45" spans="1:8" ht="31.5">
      <c r="A45" s="4" t="s">
        <v>88</v>
      </c>
      <c r="B45" s="5" t="s">
        <v>89</v>
      </c>
      <c r="C45" s="7">
        <v>0</v>
      </c>
      <c r="D45" s="7">
        <v>0</v>
      </c>
      <c r="E45" s="7">
        <f t="shared" si="0"/>
        <v>0</v>
      </c>
      <c r="F45" s="7">
        <v>0</v>
      </c>
      <c r="G45" s="7">
        <v>0</v>
      </c>
      <c r="H45" s="7">
        <f t="shared" si="2"/>
        <v>0</v>
      </c>
    </row>
    <row r="46" spans="1:8" s="13" customFormat="1" ht="159" customHeight="1">
      <c r="A46" s="4" t="s">
        <v>90</v>
      </c>
      <c r="B46" s="5" t="s">
        <v>91</v>
      </c>
      <c r="C46" s="7">
        <v>0</v>
      </c>
      <c r="D46" s="7"/>
      <c r="E46" s="7">
        <f t="shared" si="0"/>
        <v>0</v>
      </c>
      <c r="F46" s="7">
        <v>0</v>
      </c>
      <c r="G46" s="7"/>
      <c r="H46" s="7">
        <f t="shared" si="2"/>
        <v>0</v>
      </c>
    </row>
    <row r="47" spans="1:8" s="13" customFormat="1" ht="78.75">
      <c r="A47" s="20" t="s">
        <v>92</v>
      </c>
      <c r="B47" s="21" t="s">
        <v>93</v>
      </c>
      <c r="C47" s="22">
        <v>0</v>
      </c>
      <c r="D47" s="22"/>
      <c r="E47" s="7">
        <f t="shared" si="0"/>
        <v>0</v>
      </c>
      <c r="F47" s="22">
        <v>0</v>
      </c>
      <c r="G47" s="22"/>
      <c r="H47" s="7">
        <f t="shared" si="2"/>
        <v>0</v>
      </c>
    </row>
    <row r="48" spans="1:8" s="26" customFormat="1" ht="15.75">
      <c r="A48" s="23" t="s">
        <v>94</v>
      </c>
      <c r="B48" s="24" t="s">
        <v>95</v>
      </c>
      <c r="C48" s="25">
        <f>SUM(C5,C39)</f>
        <v>4937577790.54</v>
      </c>
      <c r="D48" s="25">
        <f>SUM(D5,D39)</f>
        <v>-10000000</v>
      </c>
      <c r="E48" s="7">
        <f t="shared" si="0"/>
        <v>4927577790.54</v>
      </c>
      <c r="F48" s="25">
        <f>SUM(F5,F39)</f>
        <v>5135332106.18</v>
      </c>
      <c r="G48" s="25">
        <f>SUM(G5,G39)</f>
        <v>0</v>
      </c>
      <c r="H48" s="7">
        <f t="shared" si="2"/>
        <v>5135332106.18</v>
      </c>
    </row>
    <row r="49" spans="1:8" ht="15.75">
      <c r="A49" s="27"/>
      <c r="B49" s="28"/>
      <c r="C49" s="27"/>
      <c r="D49" s="27"/>
      <c r="E49" s="27"/>
      <c r="F49" s="27"/>
      <c r="G49" s="27"/>
      <c r="H49" s="27"/>
    </row>
    <row r="50" spans="1:8" ht="15.75">
      <c r="A50" s="27"/>
      <c r="B50" s="28"/>
      <c r="C50" s="27"/>
      <c r="D50" s="27"/>
      <c r="E50" s="27"/>
      <c r="F50" s="27"/>
      <c r="G50" s="27"/>
      <c r="H50" s="27"/>
    </row>
    <row r="51" spans="1:8" ht="15.75">
      <c r="A51" s="27"/>
      <c r="B51" s="28"/>
      <c r="C51" s="27"/>
      <c r="D51" s="27"/>
      <c r="E51" s="27"/>
      <c r="F51" s="27"/>
      <c r="G51" s="27"/>
      <c r="H51" s="27"/>
    </row>
    <row r="52" spans="1:8" ht="15.75">
      <c r="A52" s="27"/>
      <c r="B52" s="28"/>
      <c r="C52" s="27"/>
      <c r="D52" s="27"/>
      <c r="E52" s="27"/>
      <c r="F52" s="27"/>
      <c r="G52" s="27"/>
      <c r="H52" s="27"/>
    </row>
    <row r="53" spans="1:8" ht="15.75">
      <c r="A53" s="27"/>
      <c r="B53" s="28"/>
      <c r="C53" s="27"/>
      <c r="D53" s="27"/>
      <c r="E53" s="27"/>
      <c r="F53" s="27"/>
      <c r="G53" s="27"/>
      <c r="H53" s="27"/>
    </row>
    <row r="54" spans="1:8" ht="15.75">
      <c r="A54" s="27"/>
      <c r="B54" s="28"/>
      <c r="C54" s="27"/>
      <c r="D54" s="27"/>
      <c r="E54" s="27"/>
      <c r="F54" s="27"/>
      <c r="G54" s="27"/>
      <c r="H54" s="27"/>
    </row>
  </sheetData>
  <sheetProtection selectLockedCells="1" selectUnlockedCells="1"/>
  <mergeCells count="9">
    <mergeCell ref="H3:H4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25972222222222224" top="0.5597222222222222" bottom="0.2902777777777778" header="0.5118055555555555" footer="0.5118055555555555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view="pageBreakPreview" zoomScale="90" zoomScaleNormal="90" zoomScaleSheetLayoutView="90" zoomScalePageLayoutView="0" workbookViewId="0" topLeftCell="A1">
      <pane ySplit="6" topLeftCell="A52" activePane="bottomLeft" state="frozen"/>
      <selection pane="topLeft" activeCell="A1" sqref="A1"/>
      <selection pane="bottomLeft" activeCell="A2" sqref="A2"/>
    </sheetView>
  </sheetViews>
  <sheetFormatPr defaultColWidth="8.875" defaultRowHeight="12.75"/>
  <cols>
    <col min="1" max="1" width="51.00390625" style="29" customWidth="1"/>
    <col min="2" max="2" width="7.625" style="29" customWidth="1"/>
    <col min="3" max="3" width="8.875" style="29" customWidth="1"/>
    <col min="4" max="4" width="17.125" style="30" customWidth="1"/>
    <col min="5" max="5" width="7.75390625" style="30" customWidth="1"/>
    <col min="6" max="6" width="21.375" style="31" customWidth="1"/>
    <col min="7" max="7" width="20.375" style="32" customWidth="1"/>
    <col min="8" max="8" width="21.00390625" style="32" customWidth="1"/>
    <col min="9" max="9" width="21.125" style="31" customWidth="1"/>
    <col min="10" max="10" width="20.375" style="32" customWidth="1"/>
    <col min="11" max="11" width="21.00390625" style="32" customWidth="1"/>
    <col min="12" max="16384" width="8.875" style="32" customWidth="1"/>
  </cols>
  <sheetData>
    <row r="1" spans="4:11" ht="68.25" customHeight="1">
      <c r="D1" s="33"/>
      <c r="E1" s="96"/>
      <c r="F1" s="96"/>
      <c r="G1" s="96"/>
      <c r="H1" s="96"/>
      <c r="I1" s="97" t="s">
        <v>197</v>
      </c>
      <c r="J1" s="97"/>
      <c r="K1" s="97"/>
    </row>
    <row r="2" spans="4:11" ht="15" customHeight="1">
      <c r="D2" s="33"/>
      <c r="E2" s="34"/>
      <c r="F2" s="35"/>
      <c r="G2" s="35"/>
      <c r="H2" s="36"/>
      <c r="I2" s="97" t="s">
        <v>199</v>
      </c>
      <c r="J2" s="97"/>
      <c r="K2" s="97"/>
    </row>
    <row r="4" spans="1:11" ht="38.25" customHeight="1">
      <c r="A4" s="98" t="s">
        <v>198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.75">
      <c r="A5" s="37"/>
      <c r="B5" s="38"/>
      <c r="C5" s="38"/>
      <c r="D5" s="37"/>
      <c r="E5" s="37"/>
      <c r="H5" s="31"/>
      <c r="K5" s="31" t="s">
        <v>96</v>
      </c>
    </row>
    <row r="6" spans="1:11" s="43" customFormat="1" ht="57">
      <c r="A6" s="39" t="s">
        <v>97</v>
      </c>
      <c r="B6" s="40" t="s">
        <v>98</v>
      </c>
      <c r="C6" s="41" t="s">
        <v>99</v>
      </c>
      <c r="D6" s="41" t="s">
        <v>100</v>
      </c>
      <c r="E6" s="41" t="s">
        <v>101</v>
      </c>
      <c r="F6" s="42" t="s">
        <v>102</v>
      </c>
      <c r="G6" s="42" t="s">
        <v>103</v>
      </c>
      <c r="H6" s="42" t="s">
        <v>104</v>
      </c>
      <c r="I6" s="42" t="s">
        <v>105</v>
      </c>
      <c r="J6" s="42" t="s">
        <v>103</v>
      </c>
      <c r="K6" s="42" t="s">
        <v>106</v>
      </c>
    </row>
    <row r="7" spans="1:11" s="48" customFormat="1" ht="49.5">
      <c r="A7" s="44" t="s">
        <v>107</v>
      </c>
      <c r="B7" s="45" t="s">
        <v>108</v>
      </c>
      <c r="C7" s="46"/>
      <c r="D7" s="46"/>
      <c r="E7" s="46"/>
      <c r="F7" s="47">
        <v>1499880380.94</v>
      </c>
      <c r="G7" s="47">
        <f>SUM(G8,G24,G30)</f>
        <v>-10000000</v>
      </c>
      <c r="H7" s="47">
        <f aca="true" t="shared" si="0" ref="H7:H82">SUM(F7:G7)</f>
        <v>1489880380.94</v>
      </c>
      <c r="I7" s="47">
        <v>1561529792.05</v>
      </c>
      <c r="J7" s="47">
        <f>SUM(J8,J24,J30)</f>
        <v>0</v>
      </c>
      <c r="K7" s="47">
        <f aca="true" t="shared" si="1" ref="K7:K82">SUM(I7:J7)</f>
        <v>1561529792.05</v>
      </c>
    </row>
    <row r="8" spans="1:11" s="48" customFormat="1" ht="16.5">
      <c r="A8" s="49" t="s">
        <v>109</v>
      </c>
      <c r="B8" s="50" t="s">
        <v>108</v>
      </c>
      <c r="C8" s="50" t="s">
        <v>110</v>
      </c>
      <c r="D8" s="50"/>
      <c r="E8" s="46"/>
      <c r="F8" s="51">
        <v>276054868</v>
      </c>
      <c r="G8" s="51">
        <f>G9</f>
        <v>0</v>
      </c>
      <c r="H8" s="47">
        <f t="shared" si="0"/>
        <v>276054868</v>
      </c>
      <c r="I8" s="51">
        <v>277887233</v>
      </c>
      <c r="J8" s="51">
        <f>J9</f>
        <v>0</v>
      </c>
      <c r="K8" s="47">
        <f t="shared" si="1"/>
        <v>277887233</v>
      </c>
    </row>
    <row r="9" spans="1:11" s="58" customFormat="1" ht="17.25">
      <c r="A9" s="52" t="s">
        <v>111</v>
      </c>
      <c r="B9" s="53" t="s">
        <v>108</v>
      </c>
      <c r="C9" s="54" t="s">
        <v>112</v>
      </c>
      <c r="D9" s="54"/>
      <c r="E9" s="55"/>
      <c r="F9" s="56">
        <v>88917067</v>
      </c>
      <c r="G9" s="56">
        <f>SUM(G10,G16)</f>
        <v>0</v>
      </c>
      <c r="H9" s="57">
        <f t="shared" si="0"/>
        <v>88917067</v>
      </c>
      <c r="I9" s="56">
        <v>90525270</v>
      </c>
      <c r="J9" s="56">
        <f>SUM(J10,J16)</f>
        <v>0</v>
      </c>
      <c r="K9" s="57">
        <f t="shared" si="1"/>
        <v>90525270</v>
      </c>
    </row>
    <row r="10" spans="1:11" s="48" customFormat="1" ht="47.25">
      <c r="A10" s="59" t="s">
        <v>113</v>
      </c>
      <c r="B10" s="60" t="s">
        <v>108</v>
      </c>
      <c r="C10" s="60" t="s">
        <v>112</v>
      </c>
      <c r="D10" s="61" t="s">
        <v>114</v>
      </c>
      <c r="E10" s="62"/>
      <c r="F10" s="63">
        <f>F11</f>
        <v>9000000</v>
      </c>
      <c r="G10" s="63">
        <f>G11</f>
        <v>0</v>
      </c>
      <c r="H10" s="64">
        <f t="shared" si="0"/>
        <v>9000000</v>
      </c>
      <c r="I10" s="63">
        <f>I11</f>
        <v>9000000</v>
      </c>
      <c r="J10" s="63">
        <f>J11</f>
        <v>0</v>
      </c>
      <c r="K10" s="64">
        <f t="shared" si="1"/>
        <v>9000000</v>
      </c>
    </row>
    <row r="11" spans="1:11" s="48" customFormat="1" ht="31.5">
      <c r="A11" s="59" t="s">
        <v>115</v>
      </c>
      <c r="B11" s="60" t="s">
        <v>108</v>
      </c>
      <c r="C11" s="60" t="s">
        <v>112</v>
      </c>
      <c r="D11" s="61" t="s">
        <v>116</v>
      </c>
      <c r="E11" s="62"/>
      <c r="F11" s="63">
        <f>SUM(F12,F14)</f>
        <v>9000000</v>
      </c>
      <c r="G11" s="63">
        <f>SUM(G12,G14)</f>
        <v>0</v>
      </c>
      <c r="H11" s="64">
        <f t="shared" si="0"/>
        <v>9000000</v>
      </c>
      <c r="I11" s="63">
        <f>SUM(I12,I14)</f>
        <v>9000000</v>
      </c>
      <c r="J11" s="63">
        <f>SUM(J12,J14)</f>
        <v>0</v>
      </c>
      <c r="K11" s="64">
        <f t="shared" si="1"/>
        <v>9000000</v>
      </c>
    </row>
    <row r="12" spans="1:11" s="48" customFormat="1" ht="31.5">
      <c r="A12" s="65" t="s">
        <v>117</v>
      </c>
      <c r="B12" s="60" t="s">
        <v>108</v>
      </c>
      <c r="C12" s="60" t="s">
        <v>112</v>
      </c>
      <c r="D12" s="61" t="s">
        <v>116</v>
      </c>
      <c r="E12" s="66" t="s">
        <v>118</v>
      </c>
      <c r="F12" s="63">
        <f>F13</f>
        <v>0</v>
      </c>
      <c r="G12" s="63">
        <f>G13</f>
        <v>9000000</v>
      </c>
      <c r="H12" s="64">
        <f t="shared" si="0"/>
        <v>9000000</v>
      </c>
      <c r="I12" s="63">
        <f>I13</f>
        <v>0</v>
      </c>
      <c r="J12" s="63">
        <f>J13</f>
        <v>9000000</v>
      </c>
      <c r="K12" s="64">
        <f t="shared" si="1"/>
        <v>9000000</v>
      </c>
    </row>
    <row r="13" spans="1:11" s="48" customFormat="1" ht="47.25">
      <c r="A13" s="65" t="s">
        <v>119</v>
      </c>
      <c r="B13" s="60" t="s">
        <v>108</v>
      </c>
      <c r="C13" s="60" t="s">
        <v>112</v>
      </c>
      <c r="D13" s="61" t="s">
        <v>116</v>
      </c>
      <c r="E13" s="66" t="s">
        <v>120</v>
      </c>
      <c r="F13" s="63"/>
      <c r="G13" s="63">
        <v>9000000</v>
      </c>
      <c r="H13" s="64">
        <f t="shared" si="0"/>
        <v>9000000</v>
      </c>
      <c r="I13" s="63"/>
      <c r="J13" s="63">
        <v>9000000</v>
      </c>
      <c r="K13" s="64">
        <f t="shared" si="1"/>
        <v>9000000</v>
      </c>
    </row>
    <row r="14" spans="1:11" s="48" customFormat="1" ht="16.5">
      <c r="A14" s="59" t="s">
        <v>121</v>
      </c>
      <c r="B14" s="60" t="s">
        <v>108</v>
      </c>
      <c r="C14" s="60" t="s">
        <v>112</v>
      </c>
      <c r="D14" s="61" t="s">
        <v>116</v>
      </c>
      <c r="E14" s="66" t="s">
        <v>122</v>
      </c>
      <c r="F14" s="63">
        <f>F15</f>
        <v>9000000</v>
      </c>
      <c r="G14" s="63">
        <f>G15</f>
        <v>-9000000</v>
      </c>
      <c r="H14" s="64">
        <f t="shared" si="0"/>
        <v>0</v>
      </c>
      <c r="I14" s="63">
        <f>I15</f>
        <v>9000000</v>
      </c>
      <c r="J14" s="63">
        <f>J15</f>
        <v>-9000000</v>
      </c>
      <c r="K14" s="64">
        <f t="shared" si="1"/>
        <v>0</v>
      </c>
    </row>
    <row r="15" spans="1:11" s="48" customFormat="1" ht="16.5">
      <c r="A15" s="59" t="s">
        <v>123</v>
      </c>
      <c r="B15" s="60" t="s">
        <v>108</v>
      </c>
      <c r="C15" s="60" t="s">
        <v>112</v>
      </c>
      <c r="D15" s="61" t="s">
        <v>116</v>
      </c>
      <c r="E15" s="66" t="s">
        <v>124</v>
      </c>
      <c r="F15" s="63">
        <v>9000000</v>
      </c>
      <c r="G15" s="67">
        <v>-9000000</v>
      </c>
      <c r="H15" s="64">
        <f t="shared" si="0"/>
        <v>0</v>
      </c>
      <c r="I15" s="63">
        <v>9000000</v>
      </c>
      <c r="J15" s="67">
        <v>-9000000</v>
      </c>
      <c r="K15" s="64">
        <f t="shared" si="1"/>
        <v>0</v>
      </c>
    </row>
    <row r="16" spans="1:11" s="48" customFormat="1" ht="47.25">
      <c r="A16" s="59" t="s">
        <v>125</v>
      </c>
      <c r="B16" s="60" t="s">
        <v>108</v>
      </c>
      <c r="C16" s="66" t="s">
        <v>112</v>
      </c>
      <c r="D16" s="61" t="s">
        <v>126</v>
      </c>
      <c r="E16" s="61"/>
      <c r="F16" s="63">
        <v>38454237</v>
      </c>
      <c r="G16" s="67">
        <f>G17</f>
        <v>0</v>
      </c>
      <c r="H16" s="64">
        <f t="shared" si="0"/>
        <v>38454237</v>
      </c>
      <c r="I16" s="63">
        <v>38562440</v>
      </c>
      <c r="J16" s="67">
        <f>J17</f>
        <v>0</v>
      </c>
      <c r="K16" s="64">
        <f t="shared" si="1"/>
        <v>38562440</v>
      </c>
    </row>
    <row r="17" spans="1:11" s="48" customFormat="1" ht="31.5">
      <c r="A17" s="59" t="s">
        <v>127</v>
      </c>
      <c r="B17" s="60" t="s">
        <v>108</v>
      </c>
      <c r="C17" s="66" t="s">
        <v>112</v>
      </c>
      <c r="D17" s="61" t="s">
        <v>128</v>
      </c>
      <c r="E17" s="61"/>
      <c r="F17" s="63">
        <v>2234237</v>
      </c>
      <c r="G17" s="67">
        <f>SUM(G18,G21)</f>
        <v>0</v>
      </c>
      <c r="H17" s="64">
        <f t="shared" si="0"/>
        <v>2234237</v>
      </c>
      <c r="I17" s="63">
        <v>2342440</v>
      </c>
      <c r="J17" s="67">
        <f>SUM(J18,J21)</f>
        <v>0</v>
      </c>
      <c r="K17" s="64">
        <f t="shared" si="1"/>
        <v>2342440</v>
      </c>
    </row>
    <row r="18" spans="1:11" s="48" customFormat="1" ht="47.25">
      <c r="A18" s="59" t="s">
        <v>129</v>
      </c>
      <c r="B18" s="60" t="s">
        <v>108</v>
      </c>
      <c r="C18" s="66" t="s">
        <v>112</v>
      </c>
      <c r="D18" s="61" t="s">
        <v>130</v>
      </c>
      <c r="E18" s="61"/>
      <c r="F18" s="63">
        <f>F19</f>
        <v>344708.84</v>
      </c>
      <c r="G18" s="67">
        <f>G19</f>
        <v>0.55</v>
      </c>
      <c r="H18" s="64">
        <f t="shared" si="0"/>
        <v>344709.39</v>
      </c>
      <c r="I18" s="63">
        <f>I19</f>
        <v>328611</v>
      </c>
      <c r="J18" s="67">
        <f>J19</f>
        <v>2.38</v>
      </c>
      <c r="K18" s="64">
        <f t="shared" si="1"/>
        <v>328613.38</v>
      </c>
    </row>
    <row r="19" spans="1:11" s="48" customFormat="1" ht="31.5">
      <c r="A19" s="65" t="s">
        <v>131</v>
      </c>
      <c r="B19" s="60" t="s">
        <v>108</v>
      </c>
      <c r="C19" s="66" t="s">
        <v>112</v>
      </c>
      <c r="D19" s="61" t="s">
        <v>130</v>
      </c>
      <c r="E19" s="61">
        <v>200</v>
      </c>
      <c r="F19" s="63">
        <f>F20</f>
        <v>344708.84</v>
      </c>
      <c r="G19" s="67">
        <f>G20</f>
        <v>0.55</v>
      </c>
      <c r="H19" s="64">
        <f t="shared" si="0"/>
        <v>344709.39</v>
      </c>
      <c r="I19" s="63">
        <f>I20</f>
        <v>328611</v>
      </c>
      <c r="J19" s="67">
        <f>J20</f>
        <v>2.38</v>
      </c>
      <c r="K19" s="64">
        <f t="shared" si="1"/>
        <v>328613.38</v>
      </c>
    </row>
    <row r="20" spans="1:11" s="48" customFormat="1" ht="47.25">
      <c r="A20" s="65" t="s">
        <v>119</v>
      </c>
      <c r="B20" s="60" t="s">
        <v>108</v>
      </c>
      <c r="C20" s="66" t="s">
        <v>112</v>
      </c>
      <c r="D20" s="61" t="s">
        <v>130</v>
      </c>
      <c r="E20" s="61">
        <v>240</v>
      </c>
      <c r="F20" s="63">
        <f>400000-51629-3662.16</f>
        <v>344708.84</v>
      </c>
      <c r="G20" s="67">
        <v>0.55</v>
      </c>
      <c r="H20" s="64">
        <f t="shared" si="0"/>
        <v>344709.39</v>
      </c>
      <c r="I20" s="63">
        <f>400000-71389</f>
        <v>328611</v>
      </c>
      <c r="J20" s="67">
        <v>2.38</v>
      </c>
      <c r="K20" s="64">
        <f t="shared" si="1"/>
        <v>328613.38</v>
      </c>
    </row>
    <row r="21" spans="1:11" s="48" customFormat="1" ht="78.75">
      <c r="A21" s="59" t="s">
        <v>132</v>
      </c>
      <c r="B21" s="60" t="s">
        <v>108</v>
      </c>
      <c r="C21" s="66" t="s">
        <v>112</v>
      </c>
      <c r="D21" s="61" t="s">
        <v>133</v>
      </c>
      <c r="E21" s="61"/>
      <c r="F21" s="63">
        <f>F22</f>
        <v>305275</v>
      </c>
      <c r="G21" s="67">
        <f>G22</f>
        <v>-0.55</v>
      </c>
      <c r="H21" s="64">
        <f t="shared" si="0"/>
        <v>305274.45</v>
      </c>
      <c r="I21" s="63">
        <f>I22</f>
        <v>251933.5</v>
      </c>
      <c r="J21" s="67">
        <f>J22</f>
        <v>-2.38</v>
      </c>
      <c r="K21" s="64">
        <f t="shared" si="1"/>
        <v>251931.12</v>
      </c>
    </row>
    <row r="22" spans="1:11" s="48" customFormat="1" ht="31.5">
      <c r="A22" s="65" t="s">
        <v>131</v>
      </c>
      <c r="B22" s="60" t="s">
        <v>108</v>
      </c>
      <c r="C22" s="66" t="s">
        <v>112</v>
      </c>
      <c r="D22" s="61" t="s">
        <v>133</v>
      </c>
      <c r="E22" s="61">
        <v>200</v>
      </c>
      <c r="F22" s="63">
        <f>F23</f>
        <v>305275</v>
      </c>
      <c r="G22" s="67">
        <f>G23</f>
        <v>-0.55</v>
      </c>
      <c r="H22" s="64">
        <f t="shared" si="0"/>
        <v>305274.45</v>
      </c>
      <c r="I22" s="63">
        <f>I23</f>
        <v>251933.5</v>
      </c>
      <c r="J22" s="67">
        <f>J23</f>
        <v>-2.38</v>
      </c>
      <c r="K22" s="64">
        <f t="shared" si="1"/>
        <v>251931.12</v>
      </c>
    </row>
    <row r="23" spans="1:11" s="48" customFormat="1" ht="47.25">
      <c r="A23" s="65" t="s">
        <v>119</v>
      </c>
      <c r="B23" s="60" t="s">
        <v>108</v>
      </c>
      <c r="C23" s="66" t="s">
        <v>112</v>
      </c>
      <c r="D23" s="61" t="s">
        <v>133</v>
      </c>
      <c r="E23" s="61">
        <v>240</v>
      </c>
      <c r="F23" s="63">
        <f>274747+30528</f>
        <v>305275</v>
      </c>
      <c r="G23" s="64">
        <v>-0.55</v>
      </c>
      <c r="H23" s="64">
        <f t="shared" si="0"/>
        <v>305274.45</v>
      </c>
      <c r="I23" s="63">
        <f>226738+25195.5</f>
        <v>251933.5</v>
      </c>
      <c r="J23" s="64">
        <v>-2.38</v>
      </c>
      <c r="K23" s="64">
        <f t="shared" si="1"/>
        <v>251931.12</v>
      </c>
    </row>
    <row r="24" spans="1:11" s="48" customFormat="1" ht="16.5">
      <c r="A24" s="49" t="s">
        <v>134</v>
      </c>
      <c r="B24" s="68" t="s">
        <v>108</v>
      </c>
      <c r="C24" s="50" t="s">
        <v>135</v>
      </c>
      <c r="D24" s="46"/>
      <c r="E24" s="46"/>
      <c r="F24" s="47">
        <v>561732776.61</v>
      </c>
      <c r="G24" s="51">
        <f>G25</f>
        <v>-10000000</v>
      </c>
      <c r="H24" s="47">
        <f t="shared" si="0"/>
        <v>551732776.61</v>
      </c>
      <c r="I24" s="47">
        <v>625768567.96</v>
      </c>
      <c r="J24" s="51">
        <f>J25</f>
        <v>0</v>
      </c>
      <c r="K24" s="47">
        <f t="shared" si="1"/>
        <v>625768567.96</v>
      </c>
    </row>
    <row r="25" spans="1:11" s="48" customFormat="1" ht="16.5">
      <c r="A25" s="52" t="s">
        <v>136</v>
      </c>
      <c r="B25" s="53" t="s">
        <v>108</v>
      </c>
      <c r="C25" s="53" t="s">
        <v>137</v>
      </c>
      <c r="D25" s="46"/>
      <c r="E25" s="46"/>
      <c r="F25" s="51">
        <v>497758077.05</v>
      </c>
      <c r="G25" s="69">
        <f>G26</f>
        <v>-10000000</v>
      </c>
      <c r="H25" s="57">
        <f t="shared" si="0"/>
        <v>487758077.05</v>
      </c>
      <c r="I25" s="51">
        <v>561793868.4</v>
      </c>
      <c r="J25" s="69">
        <f>J26</f>
        <v>0</v>
      </c>
      <c r="K25" s="57">
        <f t="shared" si="1"/>
        <v>561793868.4</v>
      </c>
    </row>
    <row r="26" spans="1:11" s="48" customFormat="1" ht="31.5">
      <c r="A26" s="59" t="s">
        <v>138</v>
      </c>
      <c r="B26" s="60" t="s">
        <v>108</v>
      </c>
      <c r="C26" s="60" t="s">
        <v>137</v>
      </c>
      <c r="D26" s="61" t="s">
        <v>139</v>
      </c>
      <c r="E26" s="46"/>
      <c r="F26" s="63">
        <v>497458077.05</v>
      </c>
      <c r="G26" s="70">
        <f>G27</f>
        <v>-10000000</v>
      </c>
      <c r="H26" s="64">
        <f t="shared" si="0"/>
        <v>487458077.05</v>
      </c>
      <c r="I26" s="63">
        <v>561493868.4</v>
      </c>
      <c r="J26" s="70">
        <f>J27</f>
        <v>0</v>
      </c>
      <c r="K26" s="64">
        <f t="shared" si="1"/>
        <v>561493868.4</v>
      </c>
    </row>
    <row r="27" spans="1:11" s="48" customFormat="1" ht="47.25">
      <c r="A27" s="59" t="s">
        <v>140</v>
      </c>
      <c r="B27" s="60" t="s">
        <v>108</v>
      </c>
      <c r="C27" s="60" t="s">
        <v>137</v>
      </c>
      <c r="D27" s="61" t="s">
        <v>141</v>
      </c>
      <c r="E27" s="61"/>
      <c r="F27" s="63">
        <f>F28</f>
        <v>31595576.62</v>
      </c>
      <c r="G27" s="67">
        <f>G28</f>
        <v>-10000000</v>
      </c>
      <c r="H27" s="64">
        <f t="shared" si="0"/>
        <v>21595576.62</v>
      </c>
      <c r="I27" s="63">
        <f>I28</f>
        <v>31595576.62</v>
      </c>
      <c r="J27" s="67">
        <f>J28</f>
        <v>0</v>
      </c>
      <c r="K27" s="64">
        <f t="shared" si="1"/>
        <v>31595576.62</v>
      </c>
    </row>
    <row r="28" spans="1:11" s="48" customFormat="1" ht="31.5">
      <c r="A28" s="65" t="s">
        <v>131</v>
      </c>
      <c r="B28" s="60" t="s">
        <v>108</v>
      </c>
      <c r="C28" s="60" t="s">
        <v>137</v>
      </c>
      <c r="D28" s="61" t="s">
        <v>141</v>
      </c>
      <c r="E28" s="66" t="s">
        <v>118</v>
      </c>
      <c r="F28" s="63">
        <f>F29</f>
        <v>31595576.62</v>
      </c>
      <c r="G28" s="67">
        <f>G29</f>
        <v>-10000000</v>
      </c>
      <c r="H28" s="64">
        <f t="shared" si="0"/>
        <v>21595576.62</v>
      </c>
      <c r="I28" s="63">
        <f>I29</f>
        <v>31595576.62</v>
      </c>
      <c r="J28" s="67">
        <f>J29</f>
        <v>0</v>
      </c>
      <c r="K28" s="64">
        <f t="shared" si="1"/>
        <v>31595576.62</v>
      </c>
    </row>
    <row r="29" spans="1:11" s="48" customFormat="1" ht="47.25">
      <c r="A29" s="65" t="s">
        <v>119</v>
      </c>
      <c r="B29" s="60" t="s">
        <v>108</v>
      </c>
      <c r="C29" s="60" t="s">
        <v>137</v>
      </c>
      <c r="D29" s="61" t="s">
        <v>141</v>
      </c>
      <c r="E29" s="66" t="s">
        <v>120</v>
      </c>
      <c r="F29" s="63">
        <f>30000000+1595576.62</f>
        <v>31595576.62</v>
      </c>
      <c r="G29" s="64">
        <v>-10000000</v>
      </c>
      <c r="H29" s="64">
        <f t="shared" si="0"/>
        <v>21595576.62</v>
      </c>
      <c r="I29" s="63">
        <f>30000000+1595576.62</f>
        <v>31595576.62</v>
      </c>
      <c r="J29" s="64"/>
      <c r="K29" s="64">
        <f t="shared" si="1"/>
        <v>31595576.62</v>
      </c>
    </row>
    <row r="30" spans="1:11" s="43" customFormat="1" ht="15.75">
      <c r="A30" s="49" t="s">
        <v>142</v>
      </c>
      <c r="B30" s="68" t="s">
        <v>108</v>
      </c>
      <c r="C30" s="50" t="s">
        <v>143</v>
      </c>
      <c r="D30" s="62"/>
      <c r="E30" s="62"/>
      <c r="F30" s="47">
        <v>443836354.33</v>
      </c>
      <c r="G30" s="51">
        <f>G31</f>
        <v>0</v>
      </c>
      <c r="H30" s="47">
        <f t="shared" si="0"/>
        <v>443836354.33</v>
      </c>
      <c r="I30" s="47">
        <v>435447097.09</v>
      </c>
      <c r="J30" s="51">
        <f>J31</f>
        <v>0</v>
      </c>
      <c r="K30" s="47">
        <f t="shared" si="1"/>
        <v>435447097.09</v>
      </c>
    </row>
    <row r="31" spans="1:11" s="43" customFormat="1" ht="15.75">
      <c r="A31" s="52" t="s">
        <v>144</v>
      </c>
      <c r="B31" s="53" t="s">
        <v>108</v>
      </c>
      <c r="C31" s="54" t="s">
        <v>145</v>
      </c>
      <c r="D31" s="62"/>
      <c r="E31" s="62"/>
      <c r="F31" s="56">
        <v>209717745.84</v>
      </c>
      <c r="G31" s="69">
        <f>G32</f>
        <v>0</v>
      </c>
      <c r="H31" s="57">
        <f t="shared" si="0"/>
        <v>209717745.84</v>
      </c>
      <c r="I31" s="56">
        <v>220717745.84</v>
      </c>
      <c r="J31" s="69">
        <f>J32</f>
        <v>0</v>
      </c>
      <c r="K31" s="57">
        <f t="shared" si="1"/>
        <v>220717745.84</v>
      </c>
    </row>
    <row r="32" spans="1:11" s="43" customFormat="1" ht="31.5">
      <c r="A32" s="65" t="s">
        <v>146</v>
      </c>
      <c r="B32" s="60" t="s">
        <v>108</v>
      </c>
      <c r="C32" s="66" t="s">
        <v>145</v>
      </c>
      <c r="D32" s="61" t="s">
        <v>147</v>
      </c>
      <c r="E32" s="61"/>
      <c r="F32" s="63">
        <v>34096260.06</v>
      </c>
      <c r="G32" s="70">
        <f>SUM(G33,G36,G39)</f>
        <v>0</v>
      </c>
      <c r="H32" s="64">
        <f t="shared" si="0"/>
        <v>34096260.06</v>
      </c>
      <c r="I32" s="63">
        <v>34096260.06</v>
      </c>
      <c r="J32" s="70">
        <f>SUM(J33,J36,J39)</f>
        <v>0</v>
      </c>
      <c r="K32" s="64">
        <f t="shared" si="1"/>
        <v>34096260.06</v>
      </c>
    </row>
    <row r="33" spans="1:11" s="43" customFormat="1" ht="78.75">
      <c r="A33" s="59" t="s">
        <v>148</v>
      </c>
      <c r="B33" s="60" t="s">
        <v>108</v>
      </c>
      <c r="C33" s="66" t="s">
        <v>145</v>
      </c>
      <c r="D33" s="61" t="s">
        <v>149</v>
      </c>
      <c r="E33" s="61"/>
      <c r="F33" s="67">
        <f>F34</f>
        <v>0</v>
      </c>
      <c r="G33" s="67">
        <f>G34</f>
        <v>105507.29</v>
      </c>
      <c r="H33" s="64">
        <f t="shared" si="0"/>
        <v>105507.29</v>
      </c>
      <c r="I33" s="67">
        <f>I34</f>
        <v>0</v>
      </c>
      <c r="J33" s="67">
        <f>J34</f>
        <v>105507.29</v>
      </c>
      <c r="K33" s="64">
        <f t="shared" si="1"/>
        <v>105507.29</v>
      </c>
    </row>
    <row r="34" spans="1:11" s="43" customFormat="1" ht="31.5">
      <c r="A34" s="65" t="s">
        <v>131</v>
      </c>
      <c r="B34" s="60" t="s">
        <v>108</v>
      </c>
      <c r="C34" s="66" t="s">
        <v>145</v>
      </c>
      <c r="D34" s="61" t="s">
        <v>149</v>
      </c>
      <c r="E34" s="61">
        <v>200</v>
      </c>
      <c r="F34" s="67">
        <f>F35</f>
        <v>0</v>
      </c>
      <c r="G34" s="67">
        <f>G35</f>
        <v>105507.29</v>
      </c>
      <c r="H34" s="64">
        <f t="shared" si="0"/>
        <v>105507.29</v>
      </c>
      <c r="I34" s="67">
        <f>I35</f>
        <v>0</v>
      </c>
      <c r="J34" s="67">
        <f>J35</f>
        <v>105507.29</v>
      </c>
      <c r="K34" s="64">
        <f t="shared" si="1"/>
        <v>105507.29</v>
      </c>
    </row>
    <row r="35" spans="1:11" s="43" customFormat="1" ht="47.25">
      <c r="A35" s="65" t="s">
        <v>119</v>
      </c>
      <c r="B35" s="60" t="s">
        <v>108</v>
      </c>
      <c r="C35" s="66" t="s">
        <v>145</v>
      </c>
      <c r="D35" s="61" t="s">
        <v>149</v>
      </c>
      <c r="E35" s="61">
        <v>240</v>
      </c>
      <c r="F35" s="67"/>
      <c r="G35" s="63">
        <v>105507.29</v>
      </c>
      <c r="H35" s="64">
        <f t="shared" si="0"/>
        <v>105507.29</v>
      </c>
      <c r="I35" s="67"/>
      <c r="J35" s="63">
        <v>105507.29</v>
      </c>
      <c r="K35" s="64">
        <f t="shared" si="1"/>
        <v>105507.29</v>
      </c>
    </row>
    <row r="36" spans="1:11" s="43" customFormat="1" ht="126">
      <c r="A36" s="71" t="s">
        <v>150</v>
      </c>
      <c r="B36" s="60" t="s">
        <v>108</v>
      </c>
      <c r="C36" s="66" t="s">
        <v>145</v>
      </c>
      <c r="D36" s="61" t="s">
        <v>151</v>
      </c>
      <c r="E36" s="61"/>
      <c r="F36" s="67">
        <f>F37</f>
        <v>23207508.650000002</v>
      </c>
      <c r="G36" s="67">
        <f>G37</f>
        <v>-1106661.49</v>
      </c>
      <c r="H36" s="64">
        <f t="shared" si="0"/>
        <v>22100847.160000004</v>
      </c>
      <c r="I36" s="67">
        <f>I37</f>
        <v>23207508.650000002</v>
      </c>
      <c r="J36" s="67">
        <f>J37</f>
        <v>-1106661.49</v>
      </c>
      <c r="K36" s="64">
        <f t="shared" si="1"/>
        <v>22100847.160000004</v>
      </c>
    </row>
    <row r="37" spans="1:11" s="43" customFormat="1" ht="31.5">
      <c r="A37" s="65" t="s">
        <v>131</v>
      </c>
      <c r="B37" s="60" t="s">
        <v>108</v>
      </c>
      <c r="C37" s="66" t="s">
        <v>145</v>
      </c>
      <c r="D37" s="61" t="s">
        <v>151</v>
      </c>
      <c r="E37" s="61">
        <v>200</v>
      </c>
      <c r="F37" s="67">
        <f>F38</f>
        <v>23207508.650000002</v>
      </c>
      <c r="G37" s="63">
        <f>G38</f>
        <v>-1106661.49</v>
      </c>
      <c r="H37" s="64">
        <f t="shared" si="0"/>
        <v>22100847.160000004</v>
      </c>
      <c r="I37" s="67">
        <f>I38</f>
        <v>23207508.650000002</v>
      </c>
      <c r="J37" s="63">
        <f>J38</f>
        <v>-1106661.49</v>
      </c>
      <c r="K37" s="64">
        <f t="shared" si="1"/>
        <v>22100847.160000004</v>
      </c>
    </row>
    <row r="38" spans="1:11" s="43" customFormat="1" ht="47.25">
      <c r="A38" s="65" t="s">
        <v>119</v>
      </c>
      <c r="B38" s="60" t="s">
        <v>108</v>
      </c>
      <c r="C38" s="66" t="s">
        <v>145</v>
      </c>
      <c r="D38" s="61" t="s">
        <v>151</v>
      </c>
      <c r="E38" s="61">
        <v>240</v>
      </c>
      <c r="F38" s="67">
        <f>22487895.98+719612.67</f>
        <v>23207508.650000002</v>
      </c>
      <c r="G38" s="70">
        <v>-1106661.49</v>
      </c>
      <c r="H38" s="64">
        <f t="shared" si="0"/>
        <v>22100847.160000004</v>
      </c>
      <c r="I38" s="67">
        <f>22487895.98+719612.67</f>
        <v>23207508.650000002</v>
      </c>
      <c r="J38" s="70">
        <v>-1106661.49</v>
      </c>
      <c r="K38" s="64">
        <f t="shared" si="1"/>
        <v>22100847.160000004</v>
      </c>
    </row>
    <row r="39" spans="1:11" s="43" customFormat="1" ht="141.75">
      <c r="A39" s="71" t="s">
        <v>152</v>
      </c>
      <c r="B39" s="60" t="s">
        <v>108</v>
      </c>
      <c r="C39" s="66" t="s">
        <v>145</v>
      </c>
      <c r="D39" s="61" t="s">
        <v>153</v>
      </c>
      <c r="E39" s="61"/>
      <c r="F39" s="67">
        <f>F40</f>
        <v>10888751.41</v>
      </c>
      <c r="G39" s="67">
        <f>G40</f>
        <v>1001154.2</v>
      </c>
      <c r="H39" s="64">
        <f t="shared" si="0"/>
        <v>11889905.61</v>
      </c>
      <c r="I39" s="67">
        <f>I40</f>
        <v>10888751.41</v>
      </c>
      <c r="J39" s="67">
        <f>J40</f>
        <v>1001154.2</v>
      </c>
      <c r="K39" s="64">
        <f t="shared" si="1"/>
        <v>11889905.61</v>
      </c>
    </row>
    <row r="40" spans="1:11" s="43" customFormat="1" ht="31.5">
      <c r="A40" s="65" t="s">
        <v>131</v>
      </c>
      <c r="B40" s="60" t="s">
        <v>108</v>
      </c>
      <c r="C40" s="66" t="s">
        <v>145</v>
      </c>
      <c r="D40" s="61" t="s">
        <v>153</v>
      </c>
      <c r="E40" s="61">
        <v>200</v>
      </c>
      <c r="F40" s="67">
        <f>F41</f>
        <v>10888751.41</v>
      </c>
      <c r="G40" s="63">
        <f>G41</f>
        <v>1001154.2</v>
      </c>
      <c r="H40" s="64">
        <f t="shared" si="0"/>
        <v>11889905.61</v>
      </c>
      <c r="I40" s="67">
        <f>I41</f>
        <v>10888751.41</v>
      </c>
      <c r="J40" s="63">
        <f>J41</f>
        <v>1001154.2</v>
      </c>
      <c r="K40" s="64">
        <f t="shared" si="1"/>
        <v>11889905.61</v>
      </c>
    </row>
    <row r="41" spans="1:11" s="43" customFormat="1" ht="47.25">
      <c r="A41" s="65" t="s">
        <v>119</v>
      </c>
      <c r="B41" s="60" t="s">
        <v>108</v>
      </c>
      <c r="C41" s="66" t="s">
        <v>145</v>
      </c>
      <c r="D41" s="61" t="s">
        <v>153</v>
      </c>
      <c r="E41" s="61">
        <v>240</v>
      </c>
      <c r="F41" s="67">
        <f>10551115.71+337635.7</f>
        <v>10888751.41</v>
      </c>
      <c r="G41" s="70">
        <v>1001154.2</v>
      </c>
      <c r="H41" s="64">
        <f t="shared" si="0"/>
        <v>11889905.61</v>
      </c>
      <c r="I41" s="67">
        <f>10551115.71+337635.7</f>
        <v>10888751.41</v>
      </c>
      <c r="J41" s="70">
        <v>1001154.2</v>
      </c>
      <c r="K41" s="64">
        <f t="shared" si="1"/>
        <v>11889905.61</v>
      </c>
    </row>
    <row r="42" spans="1:11" s="43" customFormat="1" ht="49.5">
      <c r="A42" s="44" t="s">
        <v>154</v>
      </c>
      <c r="B42" s="72">
        <v>847</v>
      </c>
      <c r="C42" s="46"/>
      <c r="D42" s="73"/>
      <c r="E42" s="46"/>
      <c r="F42" s="74">
        <v>1111193544.1</v>
      </c>
      <c r="G42" s="75">
        <f>SUM(G43,G62)</f>
        <v>0</v>
      </c>
      <c r="H42" s="47">
        <f t="shared" si="0"/>
        <v>1111193544.1</v>
      </c>
      <c r="I42" s="74">
        <v>1115975785.87</v>
      </c>
      <c r="J42" s="75">
        <f>SUM(J43,J62)</f>
        <v>0</v>
      </c>
      <c r="K42" s="47">
        <f t="shared" si="1"/>
        <v>1115975785.87</v>
      </c>
    </row>
    <row r="43" spans="1:11" s="43" customFormat="1" ht="15.75">
      <c r="A43" s="49" t="s">
        <v>109</v>
      </c>
      <c r="B43" s="50" t="s">
        <v>155</v>
      </c>
      <c r="C43" s="50" t="s">
        <v>110</v>
      </c>
      <c r="D43" s="50"/>
      <c r="E43" s="50"/>
      <c r="F43" s="51">
        <v>31300000</v>
      </c>
      <c r="G43" s="51">
        <f>G44</f>
        <v>-3000000</v>
      </c>
      <c r="H43" s="47">
        <f t="shared" si="0"/>
        <v>28300000</v>
      </c>
      <c r="I43" s="51">
        <v>31300000</v>
      </c>
      <c r="J43" s="51">
        <f>J44</f>
        <v>-3000000</v>
      </c>
      <c r="K43" s="47">
        <f t="shared" si="1"/>
        <v>28300000</v>
      </c>
    </row>
    <row r="44" spans="1:11" s="43" customFormat="1" ht="15.75">
      <c r="A44" s="52" t="s">
        <v>156</v>
      </c>
      <c r="B44" s="53" t="s">
        <v>155</v>
      </c>
      <c r="C44" s="54" t="s">
        <v>112</v>
      </c>
      <c r="D44" s="76"/>
      <c r="E44" s="76"/>
      <c r="F44" s="56">
        <v>31300000</v>
      </c>
      <c r="G44" s="56">
        <f>G45</f>
        <v>-3000000</v>
      </c>
      <c r="H44" s="57">
        <f t="shared" si="0"/>
        <v>28300000</v>
      </c>
      <c r="I44" s="56">
        <v>31300000</v>
      </c>
      <c r="J44" s="56">
        <f>J45</f>
        <v>-3000000</v>
      </c>
      <c r="K44" s="57">
        <f t="shared" si="1"/>
        <v>28300000</v>
      </c>
    </row>
    <row r="45" spans="1:11" s="43" customFormat="1" ht="15.75">
      <c r="A45" s="77" t="s">
        <v>157</v>
      </c>
      <c r="B45" s="78">
        <v>847</v>
      </c>
      <c r="C45" s="66" t="s">
        <v>112</v>
      </c>
      <c r="D45" s="61" t="s">
        <v>158</v>
      </c>
      <c r="E45" s="76"/>
      <c r="F45" s="63">
        <v>31300000</v>
      </c>
      <c r="G45" s="63">
        <f>G46</f>
        <v>-3000000</v>
      </c>
      <c r="H45" s="64">
        <f t="shared" si="0"/>
        <v>28300000</v>
      </c>
      <c r="I45" s="63">
        <v>31300000</v>
      </c>
      <c r="J45" s="63">
        <f>J46</f>
        <v>-3000000</v>
      </c>
      <c r="K45" s="64">
        <f t="shared" si="1"/>
        <v>28300000</v>
      </c>
    </row>
    <row r="46" spans="1:11" ht="15.75">
      <c r="A46" s="59" t="s">
        <v>159</v>
      </c>
      <c r="B46" s="78">
        <v>847</v>
      </c>
      <c r="C46" s="66" t="s">
        <v>112</v>
      </c>
      <c r="D46" s="61" t="s">
        <v>160</v>
      </c>
      <c r="E46" s="54"/>
      <c r="F46" s="63">
        <v>31300000</v>
      </c>
      <c r="G46" s="63">
        <f>G55+G47+G52</f>
        <v>-3000000</v>
      </c>
      <c r="H46" s="64">
        <f t="shared" si="0"/>
        <v>28300000</v>
      </c>
      <c r="I46" s="63">
        <v>31300000</v>
      </c>
      <c r="J46" s="63">
        <f>J55+J47+J52</f>
        <v>-3000000</v>
      </c>
      <c r="K46" s="64">
        <f t="shared" si="1"/>
        <v>28300000</v>
      </c>
    </row>
    <row r="47" spans="1:11" ht="63">
      <c r="A47" s="59" t="s">
        <v>161</v>
      </c>
      <c r="B47" s="78">
        <v>847</v>
      </c>
      <c r="C47" s="66" t="s">
        <v>112</v>
      </c>
      <c r="D47" s="61" t="s">
        <v>162</v>
      </c>
      <c r="E47" s="66"/>
      <c r="F47" s="63">
        <f>SUM(F48,F50)</f>
        <v>1200000</v>
      </c>
      <c r="G47" s="63">
        <f>SUM(G48,G50)</f>
        <v>0</v>
      </c>
      <c r="H47" s="64">
        <f t="shared" si="0"/>
        <v>1200000</v>
      </c>
      <c r="I47" s="63">
        <f>SUM(I48,I50)</f>
        <v>1200000</v>
      </c>
      <c r="J47" s="63">
        <f>SUM(J48,J50)</f>
        <v>0</v>
      </c>
      <c r="K47" s="64">
        <f t="shared" si="1"/>
        <v>1200000</v>
      </c>
    </row>
    <row r="48" spans="1:11" ht="47.25">
      <c r="A48" s="59" t="s">
        <v>163</v>
      </c>
      <c r="B48" s="78">
        <v>847</v>
      </c>
      <c r="C48" s="66" t="s">
        <v>112</v>
      </c>
      <c r="D48" s="61" t="s">
        <v>162</v>
      </c>
      <c r="E48" s="66" t="s">
        <v>164</v>
      </c>
      <c r="F48" s="63"/>
      <c r="G48" s="63">
        <f>G49</f>
        <v>1200000</v>
      </c>
      <c r="H48" s="64">
        <f t="shared" si="0"/>
        <v>1200000</v>
      </c>
      <c r="I48" s="63"/>
      <c r="J48" s="63">
        <f>J49</f>
        <v>1200000</v>
      </c>
      <c r="K48" s="64">
        <f t="shared" si="1"/>
        <v>1200000</v>
      </c>
    </row>
    <row r="49" spans="1:11" ht="15.75">
      <c r="A49" s="59" t="s">
        <v>165</v>
      </c>
      <c r="B49" s="78">
        <v>847</v>
      </c>
      <c r="C49" s="66" t="s">
        <v>112</v>
      </c>
      <c r="D49" s="61" t="s">
        <v>162</v>
      </c>
      <c r="E49" s="66" t="s">
        <v>166</v>
      </c>
      <c r="F49" s="63"/>
      <c r="G49" s="63">
        <v>1200000</v>
      </c>
      <c r="H49" s="64">
        <f t="shared" si="0"/>
        <v>1200000</v>
      </c>
      <c r="I49" s="63"/>
      <c r="J49" s="63">
        <v>1200000</v>
      </c>
      <c r="K49" s="64">
        <f t="shared" si="1"/>
        <v>1200000</v>
      </c>
    </row>
    <row r="50" spans="1:11" ht="15.75">
      <c r="A50" s="59" t="s">
        <v>121</v>
      </c>
      <c r="B50" s="78">
        <v>847</v>
      </c>
      <c r="C50" s="66" t="s">
        <v>112</v>
      </c>
      <c r="D50" s="61" t="s">
        <v>162</v>
      </c>
      <c r="E50" s="66" t="s">
        <v>122</v>
      </c>
      <c r="F50" s="63">
        <f>F51</f>
        <v>1200000</v>
      </c>
      <c r="G50" s="63">
        <f>G51</f>
        <v>-1200000</v>
      </c>
      <c r="H50" s="64">
        <f t="shared" si="0"/>
        <v>0</v>
      </c>
      <c r="I50" s="63">
        <f>I51</f>
        <v>1200000</v>
      </c>
      <c r="J50" s="63">
        <f>J51</f>
        <v>-1200000</v>
      </c>
      <c r="K50" s="64">
        <f t="shared" si="1"/>
        <v>0</v>
      </c>
    </row>
    <row r="51" spans="1:11" ht="15.75">
      <c r="A51" s="59" t="s">
        <v>123</v>
      </c>
      <c r="B51" s="78">
        <v>847</v>
      </c>
      <c r="C51" s="66" t="s">
        <v>112</v>
      </c>
      <c r="D51" s="61" t="s">
        <v>162</v>
      </c>
      <c r="E51" s="66" t="s">
        <v>124</v>
      </c>
      <c r="F51" s="63">
        <v>1200000</v>
      </c>
      <c r="G51" s="63">
        <v>-1200000</v>
      </c>
      <c r="H51" s="64">
        <f t="shared" si="0"/>
        <v>0</v>
      </c>
      <c r="I51" s="63">
        <v>1200000</v>
      </c>
      <c r="J51" s="63">
        <v>-1200000</v>
      </c>
      <c r="K51" s="64">
        <f t="shared" si="1"/>
        <v>0</v>
      </c>
    </row>
    <row r="52" spans="1:11" s="43" customFormat="1" ht="47.25">
      <c r="A52" s="59" t="s">
        <v>167</v>
      </c>
      <c r="B52" s="78">
        <v>847</v>
      </c>
      <c r="C52" s="66" t="s">
        <v>112</v>
      </c>
      <c r="D52" s="61" t="s">
        <v>168</v>
      </c>
      <c r="E52" s="66"/>
      <c r="F52" s="63">
        <f>F53</f>
        <v>3000000</v>
      </c>
      <c r="G52" s="63">
        <f>G53</f>
        <v>-3000000</v>
      </c>
      <c r="H52" s="64">
        <f t="shared" si="0"/>
        <v>0</v>
      </c>
      <c r="I52" s="63">
        <f>I53</f>
        <v>3000000</v>
      </c>
      <c r="J52" s="63">
        <f>J53</f>
        <v>-3000000</v>
      </c>
      <c r="K52" s="64">
        <f t="shared" si="1"/>
        <v>0</v>
      </c>
    </row>
    <row r="53" spans="1:11" s="43" customFormat="1" ht="15.75">
      <c r="A53" s="59" t="s">
        <v>121</v>
      </c>
      <c r="B53" s="78">
        <v>847</v>
      </c>
      <c r="C53" s="66" t="s">
        <v>112</v>
      </c>
      <c r="D53" s="61" t="s">
        <v>168</v>
      </c>
      <c r="E53" s="66" t="s">
        <v>122</v>
      </c>
      <c r="F53" s="63">
        <f>F54</f>
        <v>3000000</v>
      </c>
      <c r="G53" s="63">
        <f>G54</f>
        <v>-3000000</v>
      </c>
      <c r="H53" s="64">
        <f t="shared" si="0"/>
        <v>0</v>
      </c>
      <c r="I53" s="63">
        <f>I54</f>
        <v>3000000</v>
      </c>
      <c r="J53" s="63">
        <f>J54</f>
        <v>-3000000</v>
      </c>
      <c r="K53" s="64">
        <f t="shared" si="1"/>
        <v>0</v>
      </c>
    </row>
    <row r="54" spans="1:11" s="43" customFormat="1" ht="15.75">
      <c r="A54" s="59" t="s">
        <v>123</v>
      </c>
      <c r="B54" s="78">
        <v>847</v>
      </c>
      <c r="C54" s="66" t="s">
        <v>112</v>
      </c>
      <c r="D54" s="61" t="s">
        <v>168</v>
      </c>
      <c r="E54" s="66" t="s">
        <v>124</v>
      </c>
      <c r="F54" s="63">
        <v>3000000</v>
      </c>
      <c r="G54" s="63">
        <v>-3000000</v>
      </c>
      <c r="H54" s="64">
        <f t="shared" si="0"/>
        <v>0</v>
      </c>
      <c r="I54" s="63">
        <v>3000000</v>
      </c>
      <c r="J54" s="63">
        <v>-3000000</v>
      </c>
      <c r="K54" s="64">
        <f t="shared" si="1"/>
        <v>0</v>
      </c>
    </row>
    <row r="55" spans="1:11" s="43" customFormat="1" ht="94.5">
      <c r="A55" s="59" t="s">
        <v>169</v>
      </c>
      <c r="B55" s="78">
        <v>847</v>
      </c>
      <c r="C55" s="66" t="s">
        <v>112</v>
      </c>
      <c r="D55" s="61" t="s">
        <v>170</v>
      </c>
      <c r="E55" s="61"/>
      <c r="F55" s="63">
        <f>SUM(F56,F58,F60)</f>
        <v>100000</v>
      </c>
      <c r="G55" s="63">
        <f>SUM(G56,G58,G60)</f>
        <v>0</v>
      </c>
      <c r="H55" s="64">
        <f t="shared" si="0"/>
        <v>100000</v>
      </c>
      <c r="I55" s="63">
        <f>SUM(I56,I58,I60)</f>
        <v>100000</v>
      </c>
      <c r="J55" s="63">
        <f>SUM(J56,J58,J60)</f>
        <v>0</v>
      </c>
      <c r="K55" s="64">
        <f t="shared" si="1"/>
        <v>100000</v>
      </c>
    </row>
    <row r="56" spans="1:11" s="43" customFormat="1" ht="31.5">
      <c r="A56" s="65" t="s">
        <v>131</v>
      </c>
      <c r="B56" s="78">
        <v>847</v>
      </c>
      <c r="C56" s="66" t="s">
        <v>112</v>
      </c>
      <c r="D56" s="61" t="s">
        <v>170</v>
      </c>
      <c r="E56" s="61">
        <v>200</v>
      </c>
      <c r="F56" s="63"/>
      <c r="G56" s="63">
        <f>G57</f>
        <v>991</v>
      </c>
      <c r="H56" s="64">
        <f t="shared" si="0"/>
        <v>991</v>
      </c>
      <c r="I56" s="63"/>
      <c r="J56" s="63">
        <f>J57</f>
        <v>991</v>
      </c>
      <c r="K56" s="64">
        <f t="shared" si="1"/>
        <v>991</v>
      </c>
    </row>
    <row r="57" spans="1:11" s="43" customFormat="1" ht="47.25">
      <c r="A57" s="65" t="s">
        <v>119</v>
      </c>
      <c r="B57" s="78">
        <v>847</v>
      </c>
      <c r="C57" s="66" t="s">
        <v>112</v>
      </c>
      <c r="D57" s="61" t="s">
        <v>170</v>
      </c>
      <c r="E57" s="61">
        <v>240</v>
      </c>
      <c r="F57" s="63"/>
      <c r="G57" s="63">
        <v>991</v>
      </c>
      <c r="H57" s="64">
        <f t="shared" si="0"/>
        <v>991</v>
      </c>
      <c r="I57" s="63"/>
      <c r="J57" s="63">
        <v>991</v>
      </c>
      <c r="K57" s="64">
        <f t="shared" si="1"/>
        <v>991</v>
      </c>
    </row>
    <row r="58" spans="1:11" s="43" customFormat="1" ht="31.5">
      <c r="A58" s="59" t="s">
        <v>171</v>
      </c>
      <c r="B58" s="78">
        <v>847</v>
      </c>
      <c r="C58" s="66" t="s">
        <v>112</v>
      </c>
      <c r="D58" s="61" t="s">
        <v>170</v>
      </c>
      <c r="E58" s="61">
        <v>300</v>
      </c>
      <c r="F58" s="63"/>
      <c r="G58" s="63">
        <f>G59</f>
        <v>99009</v>
      </c>
      <c r="H58" s="64">
        <f t="shared" si="0"/>
        <v>99009</v>
      </c>
      <c r="I58" s="63"/>
      <c r="J58" s="63">
        <f>J59</f>
        <v>99009</v>
      </c>
      <c r="K58" s="64">
        <f t="shared" si="1"/>
        <v>99009</v>
      </c>
    </row>
    <row r="59" spans="1:11" s="43" customFormat="1" ht="31.5">
      <c r="A59" s="59" t="s">
        <v>172</v>
      </c>
      <c r="B59" s="78">
        <v>847</v>
      </c>
      <c r="C59" s="66" t="s">
        <v>112</v>
      </c>
      <c r="D59" s="61" t="s">
        <v>170</v>
      </c>
      <c r="E59" s="61">
        <v>320</v>
      </c>
      <c r="F59" s="63"/>
      <c r="G59" s="63">
        <v>99009</v>
      </c>
      <c r="H59" s="64">
        <f t="shared" si="0"/>
        <v>99009</v>
      </c>
      <c r="I59" s="63"/>
      <c r="J59" s="63">
        <v>99009</v>
      </c>
      <c r="K59" s="64">
        <f t="shared" si="1"/>
        <v>99009</v>
      </c>
    </row>
    <row r="60" spans="1:11" s="43" customFormat="1" ht="15.75">
      <c r="A60" s="65" t="s">
        <v>121</v>
      </c>
      <c r="B60" s="78">
        <v>847</v>
      </c>
      <c r="C60" s="66" t="s">
        <v>112</v>
      </c>
      <c r="D60" s="61" t="s">
        <v>170</v>
      </c>
      <c r="E60" s="61">
        <v>800</v>
      </c>
      <c r="F60" s="63">
        <f>F61</f>
        <v>100000</v>
      </c>
      <c r="G60" s="63">
        <f>G61</f>
        <v>-100000</v>
      </c>
      <c r="H60" s="64">
        <f t="shared" si="0"/>
        <v>0</v>
      </c>
      <c r="I60" s="63">
        <f>I61</f>
        <v>100000</v>
      </c>
      <c r="J60" s="63">
        <f>J61</f>
        <v>-100000</v>
      </c>
      <c r="K60" s="64">
        <f t="shared" si="1"/>
        <v>0</v>
      </c>
    </row>
    <row r="61" spans="1:11" s="43" customFormat="1" ht="15.75">
      <c r="A61" s="59" t="s">
        <v>123</v>
      </c>
      <c r="B61" s="78">
        <v>847</v>
      </c>
      <c r="C61" s="66" t="s">
        <v>112</v>
      </c>
      <c r="D61" s="61" t="s">
        <v>170</v>
      </c>
      <c r="E61" s="61">
        <v>880</v>
      </c>
      <c r="F61" s="63">
        <v>100000</v>
      </c>
      <c r="G61" s="63">
        <v>-100000</v>
      </c>
      <c r="H61" s="64">
        <f t="shared" si="0"/>
        <v>0</v>
      </c>
      <c r="I61" s="63">
        <v>100000</v>
      </c>
      <c r="J61" s="63">
        <v>-100000</v>
      </c>
      <c r="K61" s="64">
        <f t="shared" si="1"/>
        <v>0</v>
      </c>
    </row>
    <row r="62" spans="1:11" s="43" customFormat="1" ht="15.75">
      <c r="A62" s="49" t="s">
        <v>173</v>
      </c>
      <c r="B62" s="79">
        <v>847</v>
      </c>
      <c r="C62" s="50" t="s">
        <v>174</v>
      </c>
      <c r="D62" s="61"/>
      <c r="E62" s="62"/>
      <c r="F62" s="51">
        <v>1079893544.1</v>
      </c>
      <c r="G62" s="75">
        <f>G63</f>
        <v>3000000</v>
      </c>
      <c r="H62" s="47">
        <f t="shared" si="0"/>
        <v>1082893544.1</v>
      </c>
      <c r="I62" s="51">
        <v>1084675785.87</v>
      </c>
      <c r="J62" s="75">
        <f>J63</f>
        <v>3000000</v>
      </c>
      <c r="K62" s="47">
        <f t="shared" si="1"/>
        <v>1087675785.87</v>
      </c>
    </row>
    <row r="63" spans="1:11" s="43" customFormat="1" ht="31.5">
      <c r="A63" s="52" t="s">
        <v>175</v>
      </c>
      <c r="B63" s="53" t="s">
        <v>155</v>
      </c>
      <c r="C63" s="54" t="s">
        <v>176</v>
      </c>
      <c r="D63" s="61"/>
      <c r="E63" s="61"/>
      <c r="F63" s="80">
        <v>77642348</v>
      </c>
      <c r="G63" s="69">
        <f>G64</f>
        <v>3000000</v>
      </c>
      <c r="H63" s="57">
        <f t="shared" si="0"/>
        <v>80642348</v>
      </c>
      <c r="I63" s="80">
        <v>77692348</v>
      </c>
      <c r="J63" s="69">
        <f>J64</f>
        <v>3000000</v>
      </c>
      <c r="K63" s="57">
        <f t="shared" si="1"/>
        <v>80692348</v>
      </c>
    </row>
    <row r="64" spans="1:11" s="43" customFormat="1" ht="15.75">
      <c r="A64" s="77" t="s">
        <v>157</v>
      </c>
      <c r="B64" s="78">
        <v>847</v>
      </c>
      <c r="C64" s="66" t="s">
        <v>176</v>
      </c>
      <c r="D64" s="61" t="s">
        <v>158</v>
      </c>
      <c r="E64" s="61"/>
      <c r="F64" s="67">
        <f>F65</f>
        <v>0</v>
      </c>
      <c r="G64" s="70">
        <f>G65</f>
        <v>3000000</v>
      </c>
      <c r="H64" s="64">
        <f t="shared" si="0"/>
        <v>3000000</v>
      </c>
      <c r="I64" s="67">
        <f>I65</f>
        <v>0</v>
      </c>
      <c r="J64" s="70">
        <f>J65</f>
        <v>3000000</v>
      </c>
      <c r="K64" s="64">
        <f t="shared" si="1"/>
        <v>3000000</v>
      </c>
    </row>
    <row r="65" spans="1:11" s="43" customFormat="1" ht="15.75">
      <c r="A65" s="59" t="s">
        <v>159</v>
      </c>
      <c r="B65" s="78">
        <v>847</v>
      </c>
      <c r="C65" s="66" t="s">
        <v>176</v>
      </c>
      <c r="D65" s="61" t="s">
        <v>160</v>
      </c>
      <c r="E65" s="61"/>
      <c r="F65" s="63">
        <f>F66</f>
        <v>0</v>
      </c>
      <c r="G65" s="63">
        <f>G66</f>
        <v>3000000</v>
      </c>
      <c r="H65" s="64">
        <f t="shared" si="0"/>
        <v>3000000</v>
      </c>
      <c r="I65" s="63">
        <f>I66</f>
        <v>0</v>
      </c>
      <c r="J65" s="63">
        <f>J66</f>
        <v>3000000</v>
      </c>
      <c r="K65" s="64">
        <f t="shared" si="1"/>
        <v>3000000</v>
      </c>
    </row>
    <row r="66" spans="1:11" s="43" customFormat="1" ht="47.25">
      <c r="A66" s="59" t="s">
        <v>167</v>
      </c>
      <c r="B66" s="78">
        <v>847</v>
      </c>
      <c r="C66" s="66" t="s">
        <v>176</v>
      </c>
      <c r="D66" s="61" t="s">
        <v>168</v>
      </c>
      <c r="E66" s="61"/>
      <c r="F66" s="63">
        <f>SUM(F67,F69)</f>
        <v>0</v>
      </c>
      <c r="G66" s="63">
        <f>SUM(G67,G69)</f>
        <v>3000000</v>
      </c>
      <c r="H66" s="64">
        <f t="shared" si="0"/>
        <v>3000000</v>
      </c>
      <c r="I66" s="63">
        <f>SUM(I67,I69)</f>
        <v>0</v>
      </c>
      <c r="J66" s="63">
        <f>SUM(J67,J69)</f>
        <v>3000000</v>
      </c>
      <c r="K66" s="64">
        <f t="shared" si="1"/>
        <v>3000000</v>
      </c>
    </row>
    <row r="67" spans="1:11" s="43" customFormat="1" ht="31.5">
      <c r="A67" s="65" t="s">
        <v>131</v>
      </c>
      <c r="B67" s="78">
        <v>847</v>
      </c>
      <c r="C67" s="66" t="s">
        <v>176</v>
      </c>
      <c r="D67" s="61" t="s">
        <v>168</v>
      </c>
      <c r="E67" s="61">
        <v>200</v>
      </c>
      <c r="F67" s="63">
        <f>F68</f>
        <v>0</v>
      </c>
      <c r="G67" s="63">
        <f>G68</f>
        <v>29703</v>
      </c>
      <c r="H67" s="64">
        <f t="shared" si="0"/>
        <v>29703</v>
      </c>
      <c r="I67" s="63">
        <f>I68</f>
        <v>0</v>
      </c>
      <c r="J67" s="63">
        <f>J68</f>
        <v>29703</v>
      </c>
      <c r="K67" s="64">
        <f t="shared" si="1"/>
        <v>29703</v>
      </c>
    </row>
    <row r="68" spans="1:11" s="43" customFormat="1" ht="47.25">
      <c r="A68" s="59" t="s">
        <v>119</v>
      </c>
      <c r="B68" s="78">
        <v>847</v>
      </c>
      <c r="C68" s="66" t="s">
        <v>176</v>
      </c>
      <c r="D68" s="61" t="s">
        <v>168</v>
      </c>
      <c r="E68" s="61">
        <v>240</v>
      </c>
      <c r="F68" s="63"/>
      <c r="G68" s="63">
        <v>29703</v>
      </c>
      <c r="H68" s="64">
        <f t="shared" si="0"/>
        <v>29703</v>
      </c>
      <c r="I68" s="63"/>
      <c r="J68" s="63">
        <v>29703</v>
      </c>
      <c r="K68" s="64">
        <f t="shared" si="1"/>
        <v>29703</v>
      </c>
    </row>
    <row r="69" spans="1:11" s="43" customFormat="1" ht="31.5">
      <c r="A69" s="59" t="s">
        <v>171</v>
      </c>
      <c r="B69" s="78">
        <v>847</v>
      </c>
      <c r="C69" s="66" t="s">
        <v>176</v>
      </c>
      <c r="D69" s="61" t="s">
        <v>168</v>
      </c>
      <c r="E69" s="61">
        <v>300</v>
      </c>
      <c r="F69" s="63">
        <f>F70</f>
        <v>0</v>
      </c>
      <c r="G69" s="63">
        <f>G70</f>
        <v>2970297</v>
      </c>
      <c r="H69" s="64">
        <f t="shared" si="0"/>
        <v>2970297</v>
      </c>
      <c r="I69" s="63">
        <f>I70</f>
        <v>0</v>
      </c>
      <c r="J69" s="63">
        <f>J70</f>
        <v>2970297</v>
      </c>
      <c r="K69" s="64">
        <f t="shared" si="1"/>
        <v>2970297</v>
      </c>
    </row>
    <row r="70" spans="1:11" s="43" customFormat="1" ht="31.5">
      <c r="A70" s="59" t="s">
        <v>177</v>
      </c>
      <c r="B70" s="78">
        <v>847</v>
      </c>
      <c r="C70" s="66" t="s">
        <v>176</v>
      </c>
      <c r="D70" s="61" t="s">
        <v>168</v>
      </c>
      <c r="E70" s="61">
        <v>310</v>
      </c>
      <c r="F70" s="63"/>
      <c r="G70" s="67">
        <v>2970297</v>
      </c>
      <c r="H70" s="64">
        <f t="shared" si="0"/>
        <v>2970297</v>
      </c>
      <c r="I70" s="63"/>
      <c r="J70" s="67">
        <v>2970297</v>
      </c>
      <c r="K70" s="64">
        <f t="shared" si="1"/>
        <v>2970297</v>
      </c>
    </row>
    <row r="71" spans="1:11" s="43" customFormat="1" ht="33">
      <c r="A71" s="44" t="s">
        <v>178</v>
      </c>
      <c r="B71" s="45" t="s">
        <v>179</v>
      </c>
      <c r="C71" s="41"/>
      <c r="D71" s="61"/>
      <c r="E71" s="61"/>
      <c r="F71" s="81">
        <v>1882962431.43</v>
      </c>
      <c r="G71" s="75">
        <f>G72</f>
        <v>0</v>
      </c>
      <c r="H71" s="47">
        <f t="shared" si="0"/>
        <v>1882962431.43</v>
      </c>
      <c r="I71" s="81">
        <v>1905635098.1</v>
      </c>
      <c r="J71" s="75">
        <f>J72</f>
        <v>0</v>
      </c>
      <c r="K71" s="47">
        <f t="shared" si="1"/>
        <v>1905635098.1</v>
      </c>
    </row>
    <row r="72" spans="1:11" s="43" customFormat="1" ht="15.75">
      <c r="A72" s="49" t="s">
        <v>180</v>
      </c>
      <c r="B72" s="68" t="s">
        <v>179</v>
      </c>
      <c r="C72" s="50" t="s">
        <v>181</v>
      </c>
      <c r="D72" s="61"/>
      <c r="E72" s="61"/>
      <c r="F72" s="81">
        <v>1871211150.43</v>
      </c>
      <c r="G72" s="51">
        <f>G73</f>
        <v>0</v>
      </c>
      <c r="H72" s="47">
        <f t="shared" si="0"/>
        <v>1871211150.43</v>
      </c>
      <c r="I72" s="75">
        <v>1893883817.1</v>
      </c>
      <c r="J72" s="51">
        <f>J73</f>
        <v>0</v>
      </c>
      <c r="K72" s="47">
        <f t="shared" si="1"/>
        <v>1893883817.1</v>
      </c>
    </row>
    <row r="73" spans="1:11" s="43" customFormat="1" ht="15.75">
      <c r="A73" s="52" t="s">
        <v>182</v>
      </c>
      <c r="B73" s="53" t="s">
        <v>179</v>
      </c>
      <c r="C73" s="54" t="s">
        <v>183</v>
      </c>
      <c r="D73" s="61"/>
      <c r="E73" s="61"/>
      <c r="F73" s="80">
        <v>1054433026.43</v>
      </c>
      <c r="G73" s="56">
        <f>G74</f>
        <v>0</v>
      </c>
      <c r="H73" s="57">
        <f t="shared" si="0"/>
        <v>1054433026.43</v>
      </c>
      <c r="I73" s="69">
        <v>1064937193.1</v>
      </c>
      <c r="J73" s="56">
        <f>J74</f>
        <v>0</v>
      </c>
      <c r="K73" s="57">
        <f t="shared" si="1"/>
        <v>1064937193.1</v>
      </c>
    </row>
    <row r="74" spans="1:11" s="43" customFormat="1" ht="31.5">
      <c r="A74" s="59" t="s">
        <v>184</v>
      </c>
      <c r="B74" s="60" t="s">
        <v>179</v>
      </c>
      <c r="C74" s="66" t="s">
        <v>183</v>
      </c>
      <c r="D74" s="61" t="s">
        <v>185</v>
      </c>
      <c r="E74" s="61"/>
      <c r="F74" s="67">
        <v>1054433026.43</v>
      </c>
      <c r="G74" s="63">
        <f>G75</f>
        <v>0</v>
      </c>
      <c r="H74" s="64">
        <f t="shared" si="0"/>
        <v>1054433026.43</v>
      </c>
      <c r="I74" s="67">
        <v>1064937193.1</v>
      </c>
      <c r="J74" s="63">
        <f>J75</f>
        <v>0</v>
      </c>
      <c r="K74" s="64">
        <f t="shared" si="1"/>
        <v>1064937193.1</v>
      </c>
    </row>
    <row r="75" spans="1:11" s="43" customFormat="1" ht="63">
      <c r="A75" s="59" t="s">
        <v>186</v>
      </c>
      <c r="B75" s="60" t="s">
        <v>179</v>
      </c>
      <c r="C75" s="66" t="s">
        <v>183</v>
      </c>
      <c r="D75" s="61" t="s">
        <v>187</v>
      </c>
      <c r="E75" s="61"/>
      <c r="F75" s="63">
        <v>98281742.43</v>
      </c>
      <c r="G75" s="70">
        <f>SUM(G76,G79)</f>
        <v>0</v>
      </c>
      <c r="H75" s="64">
        <f t="shared" si="0"/>
        <v>98281742.43</v>
      </c>
      <c r="I75" s="63">
        <v>100509909.1</v>
      </c>
      <c r="J75" s="70">
        <f>SUM(J76,J79)</f>
        <v>0</v>
      </c>
      <c r="K75" s="64">
        <f t="shared" si="1"/>
        <v>100509909.1</v>
      </c>
    </row>
    <row r="76" spans="1:11" s="43" customFormat="1" ht="47.25">
      <c r="A76" s="59" t="s">
        <v>188</v>
      </c>
      <c r="B76" s="60" t="s">
        <v>179</v>
      </c>
      <c r="C76" s="66" t="s">
        <v>183</v>
      </c>
      <c r="D76" s="61" t="s">
        <v>189</v>
      </c>
      <c r="E76" s="61"/>
      <c r="F76" s="63">
        <f>F77</f>
        <v>28432000</v>
      </c>
      <c r="G76" s="63">
        <f>G77</f>
        <v>-2941041.57</v>
      </c>
      <c r="H76" s="64">
        <f t="shared" si="0"/>
        <v>25490958.43</v>
      </c>
      <c r="I76" s="63">
        <f>I77</f>
        <v>29246000</v>
      </c>
      <c r="J76" s="63">
        <f>J77</f>
        <v>-3000585.9</v>
      </c>
      <c r="K76" s="64">
        <f t="shared" si="1"/>
        <v>26245414.1</v>
      </c>
    </row>
    <row r="77" spans="1:11" s="43" customFormat="1" ht="47.25">
      <c r="A77" s="59" t="s">
        <v>163</v>
      </c>
      <c r="B77" s="60" t="s">
        <v>179</v>
      </c>
      <c r="C77" s="66" t="s">
        <v>183</v>
      </c>
      <c r="D77" s="61" t="s">
        <v>189</v>
      </c>
      <c r="E77" s="61">
        <v>600</v>
      </c>
      <c r="F77" s="63">
        <v>28432000</v>
      </c>
      <c r="G77" s="63">
        <f>G78</f>
        <v>-2941041.57</v>
      </c>
      <c r="H77" s="64">
        <f t="shared" si="0"/>
        <v>25490958.43</v>
      </c>
      <c r="I77" s="63">
        <v>29246000</v>
      </c>
      <c r="J77" s="63">
        <f>J78</f>
        <v>-3000585.9</v>
      </c>
      <c r="K77" s="64">
        <f t="shared" si="1"/>
        <v>26245414.1</v>
      </c>
    </row>
    <row r="78" spans="1:11" s="43" customFormat="1" ht="15.75">
      <c r="A78" s="59" t="s">
        <v>165</v>
      </c>
      <c r="B78" s="60" t="s">
        <v>179</v>
      </c>
      <c r="C78" s="66" t="s">
        <v>183</v>
      </c>
      <c r="D78" s="61" t="s">
        <v>189</v>
      </c>
      <c r="E78" s="61">
        <v>610</v>
      </c>
      <c r="F78" s="63">
        <v>27132000</v>
      </c>
      <c r="G78" s="70">
        <v>-2941041.57</v>
      </c>
      <c r="H78" s="64">
        <f t="shared" si="0"/>
        <v>24190958.43</v>
      </c>
      <c r="I78" s="63">
        <v>27946000</v>
      </c>
      <c r="J78" s="70">
        <v>-3000585.9</v>
      </c>
      <c r="K78" s="64">
        <f t="shared" si="1"/>
        <v>24945414.1</v>
      </c>
    </row>
    <row r="79" spans="1:11" s="43" customFormat="1" ht="63">
      <c r="A79" s="59" t="s">
        <v>190</v>
      </c>
      <c r="B79" s="60" t="s">
        <v>179</v>
      </c>
      <c r="C79" s="66" t="s">
        <v>183</v>
      </c>
      <c r="D79" s="61" t="s">
        <v>191</v>
      </c>
      <c r="E79" s="61"/>
      <c r="F79" s="63">
        <f>F80</f>
        <v>69849742.43</v>
      </c>
      <c r="G79" s="63">
        <f>G80</f>
        <v>2941041.57</v>
      </c>
      <c r="H79" s="64">
        <f t="shared" si="0"/>
        <v>72790784</v>
      </c>
      <c r="I79" s="63">
        <f>I80</f>
        <v>71263909.1</v>
      </c>
      <c r="J79" s="63">
        <f>J80</f>
        <v>3000585.9</v>
      </c>
      <c r="K79" s="64">
        <f t="shared" si="1"/>
        <v>74264495</v>
      </c>
    </row>
    <row r="80" spans="1:11" s="43" customFormat="1" ht="47.25">
      <c r="A80" s="59" t="s">
        <v>163</v>
      </c>
      <c r="B80" s="60" t="s">
        <v>179</v>
      </c>
      <c r="C80" s="66" t="s">
        <v>183</v>
      </c>
      <c r="D80" s="61" t="s">
        <v>191</v>
      </c>
      <c r="E80" s="61">
        <v>600</v>
      </c>
      <c r="F80" s="63">
        <f>F81</f>
        <v>69849742.43</v>
      </c>
      <c r="G80" s="63">
        <f>G81</f>
        <v>2941041.57</v>
      </c>
      <c r="H80" s="64">
        <f t="shared" si="0"/>
        <v>72790784</v>
      </c>
      <c r="I80" s="63">
        <f>I81</f>
        <v>71263909.1</v>
      </c>
      <c r="J80" s="63">
        <f>J81</f>
        <v>3000585.9</v>
      </c>
      <c r="K80" s="64">
        <f t="shared" si="1"/>
        <v>74264495</v>
      </c>
    </row>
    <row r="81" spans="1:11" s="43" customFormat="1" ht="15.75">
      <c r="A81" s="59" t="s">
        <v>165</v>
      </c>
      <c r="B81" s="60" t="s">
        <v>179</v>
      </c>
      <c r="C81" s="66" t="s">
        <v>183</v>
      </c>
      <c r="D81" s="61" t="s">
        <v>191</v>
      </c>
      <c r="E81" s="61">
        <v>610</v>
      </c>
      <c r="F81" s="63">
        <v>69849742.43</v>
      </c>
      <c r="G81" s="70">
        <v>2941041.57</v>
      </c>
      <c r="H81" s="64">
        <f t="shared" si="0"/>
        <v>72790784</v>
      </c>
      <c r="I81" s="63">
        <v>71263909.1</v>
      </c>
      <c r="J81" s="70">
        <v>3000585.9</v>
      </c>
      <c r="K81" s="64">
        <f t="shared" si="1"/>
        <v>74264495</v>
      </c>
    </row>
    <row r="82" spans="1:11" s="86" customFormat="1" ht="16.5">
      <c r="A82" s="82" t="s">
        <v>192</v>
      </c>
      <c r="B82" s="83"/>
      <c r="C82" s="83"/>
      <c r="D82" s="84"/>
      <c r="E82" s="83"/>
      <c r="F82" s="85">
        <v>4994077626.47</v>
      </c>
      <c r="G82" s="85">
        <f>SUM(G7,G42,G71)</f>
        <v>-10000000</v>
      </c>
      <c r="H82" s="85">
        <f t="shared" si="0"/>
        <v>4984077626.47</v>
      </c>
      <c r="I82" s="85">
        <v>5083570546.02</v>
      </c>
      <c r="J82" s="85">
        <f>SUM(J7,J42,J71)</f>
        <v>0</v>
      </c>
      <c r="K82" s="85">
        <f t="shared" si="1"/>
        <v>5083570546.02</v>
      </c>
    </row>
    <row r="83" spans="1:11" s="87" customFormat="1" ht="20.25" customHeight="1">
      <c r="A83" s="82" t="s">
        <v>193</v>
      </c>
      <c r="B83" s="83"/>
      <c r="C83" s="83"/>
      <c r="D83" s="84"/>
      <c r="E83" s="83"/>
      <c r="F83" s="47">
        <f>F82-'Дох 2022-2023'!C40</f>
        <v>2410182835.9300003</v>
      </c>
      <c r="G83" s="47">
        <f>G82-'Дох 2022-2023'!D40</f>
        <v>0</v>
      </c>
      <c r="H83" s="47">
        <f>H82-'Дох 2022-2023'!E40</f>
        <v>2410182835.9300003</v>
      </c>
      <c r="I83" s="47">
        <f>I82-'Дох 2022-2023'!F40</f>
        <v>2465802439.8400006</v>
      </c>
      <c r="J83" s="47">
        <f>J82-'Дох 2022-2023'!G40</f>
        <v>0</v>
      </c>
      <c r="K83" s="47">
        <f>K82-'Дох 2022-2023'!H40</f>
        <v>2465802439.8400006</v>
      </c>
    </row>
    <row r="84" spans="1:11" s="87" customFormat="1" ht="16.5">
      <c r="A84" s="82" t="s">
        <v>194</v>
      </c>
      <c r="B84" s="83"/>
      <c r="C84" s="83"/>
      <c r="D84" s="84"/>
      <c r="E84" s="83"/>
      <c r="F84" s="47">
        <v>61799559.9</v>
      </c>
      <c r="G84" s="85">
        <f>G83/97.5*2.5</f>
        <v>0</v>
      </c>
      <c r="H84" s="47">
        <f>SUM(F84:G84)</f>
        <v>61799559.9</v>
      </c>
      <c r="I84" s="47">
        <v>129779075.78</v>
      </c>
      <c r="J84" s="85">
        <v>1000</v>
      </c>
      <c r="K84" s="47">
        <f>SUM(I84:J84)</f>
        <v>129780075.78</v>
      </c>
    </row>
    <row r="85" spans="1:11" s="87" customFormat="1" ht="16.5">
      <c r="A85" s="82" t="s">
        <v>195</v>
      </c>
      <c r="B85" s="83"/>
      <c r="C85" s="83"/>
      <c r="D85" s="84"/>
      <c r="E85" s="83"/>
      <c r="F85" s="47">
        <f aca="true" t="shared" si="2" ref="F85:K85">SUM(F82,F84)</f>
        <v>5055877186.37</v>
      </c>
      <c r="G85" s="47">
        <f t="shared" si="2"/>
        <v>-10000000</v>
      </c>
      <c r="H85" s="47">
        <f t="shared" si="2"/>
        <v>5045877186.37</v>
      </c>
      <c r="I85" s="47">
        <f t="shared" si="2"/>
        <v>5213349621.8</v>
      </c>
      <c r="J85" s="47">
        <f t="shared" si="2"/>
        <v>1000</v>
      </c>
      <c r="K85" s="47">
        <f t="shared" si="2"/>
        <v>5213350621.8</v>
      </c>
    </row>
    <row r="86" spans="1:11" s="87" customFormat="1" ht="19.5">
      <c r="A86" s="88" t="s">
        <v>196</v>
      </c>
      <c r="B86" s="88"/>
      <c r="C86" s="88"/>
      <c r="D86" s="89"/>
      <c r="E86" s="89"/>
      <c r="F86" s="90">
        <f>F85-'Дох 2022-2023'!C48</f>
        <v>118299395.82999992</v>
      </c>
      <c r="G86" s="90">
        <f>G85-'Дох 2022-2023'!D48</f>
        <v>0</v>
      </c>
      <c r="H86" s="90">
        <f>SUM(F86:G86)</f>
        <v>118299395.82999992</v>
      </c>
      <c r="I86" s="90">
        <f>I85-'Дох 2022-2023'!F48</f>
        <v>78017515.61999989</v>
      </c>
      <c r="J86" s="90">
        <f>J85-'Дох 2022-2023'!G48</f>
        <v>1000</v>
      </c>
      <c r="K86" s="90">
        <f>K85-'Дох 2022-2023'!H48</f>
        <v>78018515.61999989</v>
      </c>
    </row>
    <row r="89" ht="15.75">
      <c r="H89" s="91"/>
    </row>
  </sheetData>
  <sheetProtection selectLockedCells="1" selectUnlockedCells="1"/>
  <mergeCells count="4">
    <mergeCell ref="E1:H1"/>
    <mergeCell ref="I1:K1"/>
    <mergeCell ref="I2:K2"/>
    <mergeCell ref="A4:K4"/>
  </mergeCells>
  <printOptions/>
  <pageMargins left="0.55" right="0.24027777777777778" top="0.6701388888888888" bottom="0.3194444444444444" header="0.5118055555555555" footer="0.1597222222222222"/>
  <pageSetup firstPageNumber="82" useFirstPageNumber="1" fitToHeight="0" fitToWidth="1" horizontalDpi="300" verticalDpi="3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2021-05-26T08:21:10Z</dcterms:modified>
  <cp:category/>
  <cp:version/>
  <cp:contentType/>
  <cp:contentStatus/>
</cp:coreProperties>
</file>