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2023-2024'!$A$1:$E$709</definedName>
    <definedName name="_xlnm.Print_Titles" localSheetId="0">'Расходы 2023-2024'!$11:$11</definedName>
    <definedName name="_Date_">NA()</definedName>
    <definedName name="_Otchet_Period_Source__AT_ObjectName">NA()</definedName>
    <definedName name="_Period_">NA()</definedName>
    <definedName name="Excel_BuiltIn_Print_Area" localSheetId="0">'Расходы 2023-2024'!$A$7:$C$709</definedName>
    <definedName name="Excel_BuiltIn_Print_Titles" localSheetId="0">'Расходы 2023-2024'!$11:$11</definedName>
  </definedNames>
  <calcPr fullCalcOnLoad="1"/>
</workbook>
</file>

<file path=xl/sharedStrings.xml><?xml version="1.0" encoding="utf-8"?>
<sst xmlns="http://schemas.openxmlformats.org/spreadsheetml/2006/main" count="1477" uniqueCount="497">
  <si>
    <t xml:space="preserve">Приложение № к решению Обнинского городского Собрания  "О бюджете города Обнинска на 2022 год и плановый период 2023 и 2024 годов" </t>
  </si>
  <si>
    <t>от _____________  № ____________</t>
  </si>
  <si>
    <t xml:space="preserve">Приложение №5  к решению Обнинского городского Собрания  "О бюджете города Обнинска на 2022 год и плановый период 2023 и 2024 годов" </t>
  </si>
  <si>
    <t xml:space="preserve">от _____________  № ____________ </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</si>
  <si>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t>
  </si>
  <si>
    <t>на плановый период 2023 и 2024 годов</t>
  </si>
  <si>
    <t>(рублей)</t>
  </si>
  <si>
    <t>Наименование</t>
  </si>
  <si>
    <t>Целевая статья</t>
  </si>
  <si>
    <t>Группы и подгруп-пы видов расходов</t>
  </si>
  <si>
    <t>Измененные бюджетные ассигнования  
на 2023 год</t>
  </si>
  <si>
    <t>Бюджетные ассигнования 
на 2024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</si>
  <si>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</si>
  <si>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</si>
  <si>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</si>
  <si>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</si>
  <si>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</si>
  <si>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</si>
  <si>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</si>
  <si>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</si>
  <si>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</si>
  <si>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</si>
  <si>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</si>
  <si>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</si>
  <si>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</si>
  <si>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</si>
  <si>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</si>
  <si>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</si>
  <si>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</si>
  <si>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</si>
  <si>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</si>
  <si>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</si>
  <si>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</si>
  <si>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</si>
  <si>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</si>
  <si>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</si>
  <si>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</si>
  <si>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Капитальные вложения в объекты государственной (муниципальной) собственности</t>
  </si>
  <si>
    <t>Бюджетные инвестиции</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</si>
  <si>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</si>
  <si>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</si>
  <si>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</si>
  <si>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</si>
  <si>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</si>
  <si>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</si>
  <si>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</si>
  <si>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</si>
  <si>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</si>
  <si>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</si>
  <si>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</si>
  <si>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</si>
  <si>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</si>
  <si>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</si>
  <si>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</si>
  <si>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</si>
  <si>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</si>
  <si>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</si>
  <si>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</si>
  <si>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</si>
  <si>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</si>
  <si>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</si>
  <si>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</si>
  <si>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</si>
  <si>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</si>
  <si>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</si>
  <si>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</si>
  <si>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</si>
  <si>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</si>
  <si>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</si>
  <si>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</si>
  <si>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</si>
  <si>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</si>
  <si>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</si>
  <si>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</si>
  <si>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</si>
  <si>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</si>
  <si>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</si>
  <si>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</si>
  <si>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</si>
  <si>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</si>
  <si>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</si>
  <si>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</si>
  <si>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</si>
  <si>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</si>
  <si>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</si>
  <si>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</si>
  <si>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</si>
  <si>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</si>
  <si>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</si>
  <si>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</si>
  <si>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</si>
  <si>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</si>
  <si>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</si>
  <si>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</si>
  <si>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</si>
  <si>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</si>
  <si>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</si>
  <si>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</si>
  <si>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</si>
  <si>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</si>
  <si>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</si>
  <si>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</si>
  <si>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</si>
  <si>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</si>
  <si>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</si>
  <si>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</si>
  <si>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</si>
  <si>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</si>
  <si>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</si>
  <si>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</si>
  <si>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</si>
  <si>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</si>
  <si>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</si>
  <si>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</si>
  <si>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</si>
  <si>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</si>
  <si>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</si>
  <si>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</si>
  <si>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</si>
  <si>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</si>
  <si>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</si>
  <si>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</si>
  <si>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</si>
  <si>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</si>
  <si>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</si>
  <si>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</si>
  <si>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</si>
  <si>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</si>
  <si>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</si>
  <si>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</si>
  <si>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</si>
  <si>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</si>
  <si>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</si>
  <si>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</si>
  <si>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</si>
  <si>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</si>
  <si>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</si>
  <si>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</si>
  <si>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</si>
  <si>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</si>
  <si>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</si>
  <si>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</si>
  <si>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</si>
  <si>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</si>
  <si>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</si>
  <si>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</si>
  <si>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</si>
  <si>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</si>
  <si>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</si>
  <si>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</si>
  <si>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</si>
  <si>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</si>
  <si>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</si>
  <si>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</si>
  <si>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</si>
  <si>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</si>
  <si>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</si>
  <si>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</si>
  <si>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</si>
  <si>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</si>
  <si>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</si>
  <si>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</si>
  <si>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</si>
  <si>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</si>
  <si>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</si>
  <si>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</si>
  <si>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</si>
  <si>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</si>
  <si>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</si>
  <si>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</si>
  <si>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</si>
  <si>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</si>
  <si>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</si>
  <si>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</si>
  <si>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</si>
  <si>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Выплата компенсации работникам муниципальных физкультурно-спортивных организаций за наем (поднаем) жилых помещений</t>
  </si>
  <si>
    <t>04 0 13 10000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</si>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</sst>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1">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sz val="12.5"/>
      <name val="Arial Cyr"/>
      <family val="0"/>
    </font>
    <font>
      <sz val="12"/>
      <color indexed="8"/>
      <name val="Times New Roman"/>
      <family val="1"/>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b/>
      <sz val="10"/>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57">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wrapText="1"/>
    </xf>
    <xf numFmtId="164" fontId="46" fillId="0" borderId="0" xfId="0" applyFont="1" applyFill="1" applyBorder="1" applyAlignment="1">
      <alignment horizontal="left" vertical="center" wrapText="1"/>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4" fontId="49" fillId="0" borderId="11" xfId="0" applyFont="1" applyFill="1" applyBorder="1" applyAlignment="1">
      <alignment horizontal="center" vertical="center" wrapText="1"/>
    </xf>
    <xf numFmtId="164" fontId="50" fillId="0" borderId="0" xfId="0" applyFont="1" applyFill="1" applyAlignment="1">
      <alignment horizontal="left"/>
    </xf>
    <xf numFmtId="164" fontId="48" fillId="0" borderId="11" xfId="0" applyFont="1" applyFill="1" applyBorder="1" applyAlignment="1">
      <alignment horizontal="left" wrapText="1"/>
    </xf>
    <xf numFmtId="164" fontId="48" fillId="0" borderId="11" xfId="0" applyFont="1" applyFill="1" applyBorder="1" applyAlignment="1">
      <alignment horizontal="center" wrapText="1"/>
    </xf>
    <xf numFmtId="166" fontId="48" fillId="0" borderId="11" xfId="0" applyNumberFormat="1" applyFont="1" applyFill="1" applyBorder="1" applyAlignment="1">
      <alignment wrapText="1"/>
    </xf>
    <xf numFmtId="164" fontId="51" fillId="0" borderId="0" xfId="0" applyFont="1" applyFill="1" applyAlignment="1">
      <alignment horizontal="left"/>
    </xf>
    <xf numFmtId="164" fontId="47" fillId="0" borderId="11" xfId="0" applyFont="1" applyFill="1" applyBorder="1" applyAlignment="1">
      <alignment wrapText="1"/>
    </xf>
    <xf numFmtId="164" fontId="47" fillId="0" borderId="11" xfId="0" applyFont="1" applyFill="1" applyBorder="1" applyAlignment="1">
      <alignment horizontal="center" wrapText="1"/>
    </xf>
    <xf numFmtId="166" fontId="47" fillId="0" borderId="11" xfId="0" applyNumberFormat="1" applyFont="1" applyFill="1" applyBorder="1" applyAlignment="1">
      <alignment wrapText="1"/>
    </xf>
    <xf numFmtId="164" fontId="0" fillId="0" borderId="0" xfId="0" applyFont="1" applyFill="1" applyAlignment="1">
      <alignment horizontal="left"/>
    </xf>
    <xf numFmtId="164" fontId="47" fillId="0" borderId="11" xfId="0" applyFont="1" applyFill="1" applyBorder="1" applyAlignment="1">
      <alignment horizontal="left" wrapText="1"/>
    </xf>
    <xf numFmtId="166" fontId="47" fillId="0" borderId="11" xfId="0" applyNumberFormat="1" applyFont="1" applyFill="1" applyBorder="1" applyAlignment="1">
      <alignment horizontal="right" wrapText="1"/>
    </xf>
    <xf numFmtId="164" fontId="47" fillId="0" borderId="11" xfId="0" applyNumberFormat="1" applyFont="1" applyFill="1" applyBorder="1" applyAlignment="1">
      <alignment horizontal="left" wrapText="1"/>
    </xf>
    <xf numFmtId="164" fontId="52" fillId="0" borderId="11" xfId="0" applyFont="1" applyFill="1" applyBorder="1" applyAlignment="1">
      <alignment horizontal="left" wrapText="1"/>
    </xf>
    <xf numFmtId="165" fontId="47" fillId="0" borderId="11" xfId="0" applyNumberFormat="1" applyFont="1" applyFill="1" applyBorder="1" applyAlignment="1">
      <alignment horizontal="left" wrapText="1"/>
    </xf>
    <xf numFmtId="165" fontId="47" fillId="0" borderId="11" xfId="0" applyNumberFormat="1" applyFont="1" applyFill="1" applyBorder="1" applyAlignment="1">
      <alignment horizontal="center" wrapText="1"/>
    </xf>
    <xf numFmtId="164" fontId="53" fillId="0" borderId="0" xfId="0" applyFont="1" applyFill="1" applyAlignment="1">
      <alignment horizontal="left"/>
    </xf>
    <xf numFmtId="166" fontId="52" fillId="0" borderId="11" xfId="121" applyNumberFormat="1" applyFont="1" applyFill="1" applyBorder="1" applyProtection="1">
      <alignment horizontal="right" vertical="top" shrinkToFit="1"/>
      <protection locked="0"/>
    </xf>
    <xf numFmtId="165" fontId="49" fillId="0" borderId="11" xfId="0" applyNumberFormat="1" applyFont="1" applyFill="1" applyBorder="1" applyAlignment="1">
      <alignment horizontal="center" wrapText="1"/>
    </xf>
    <xf numFmtId="164" fontId="52" fillId="0" borderId="11" xfId="132" applyNumberFormat="1" applyFont="1" applyFill="1" applyProtection="1">
      <alignment vertical="top" wrapText="1"/>
      <protection/>
    </xf>
    <xf numFmtId="164" fontId="52" fillId="0" borderId="11" xfId="150" applyFont="1" applyFill="1" applyBorder="1" applyAlignment="1">
      <alignment vertical="top" wrapText="1"/>
      <protection/>
    </xf>
    <xf numFmtId="164" fontId="54" fillId="0" borderId="0" xfId="0" applyFont="1" applyFill="1" applyAlignment="1">
      <alignment horizontal="left"/>
    </xf>
    <xf numFmtId="164" fontId="47" fillId="0" borderId="11" xfId="0" applyFont="1" applyFill="1" applyBorder="1" applyAlignment="1">
      <alignment horizontal="justify" wrapText="1"/>
    </xf>
    <xf numFmtId="164" fontId="55" fillId="0" borderId="0" xfId="0" applyFont="1" applyFill="1" applyAlignment="1">
      <alignment horizontal="left"/>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6" fillId="0" borderId="11" xfId="0" applyFont="1" applyFill="1" applyBorder="1" applyAlignment="1">
      <alignment horizontal="left" wrapText="1"/>
    </xf>
    <xf numFmtId="166" fontId="48" fillId="0" borderId="11" xfId="0" applyNumberFormat="1" applyFont="1" applyFill="1" applyBorder="1" applyAlignment="1">
      <alignment horizontal="right" wrapText="1"/>
    </xf>
    <xf numFmtId="164" fontId="50" fillId="0" borderId="0" xfId="0" applyFont="1" applyFill="1" applyAlignment="1">
      <alignment/>
    </xf>
    <xf numFmtId="164" fontId="50" fillId="0" borderId="0" xfId="0" applyFont="1" applyAlignment="1">
      <alignment/>
    </xf>
    <xf numFmtId="164" fontId="47" fillId="0" borderId="26" xfId="0" applyFont="1" applyFill="1" applyBorder="1" applyAlignment="1">
      <alignment horizontal="center" wrapText="1"/>
    </xf>
    <xf numFmtId="164" fontId="52" fillId="0" borderId="11" xfId="0" applyNumberFormat="1" applyFont="1" applyFill="1" applyBorder="1" applyAlignment="1">
      <alignment horizontal="left" wrapText="1"/>
    </xf>
    <xf numFmtId="164" fontId="48" fillId="0" borderId="11" xfId="0" applyFont="1" applyFill="1" applyBorder="1" applyAlignment="1">
      <alignment horizontal="justify" wrapText="1"/>
    </xf>
    <xf numFmtId="165" fontId="57"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6" fontId="47" fillId="0" borderId="27" xfId="0" applyNumberFormat="1" applyFont="1" applyFill="1" applyBorder="1" applyAlignment="1">
      <alignment wrapText="1"/>
    </xf>
    <xf numFmtId="166" fontId="47" fillId="0" borderId="27" xfId="0" applyNumberFormat="1" applyFont="1" applyFill="1" applyBorder="1" applyAlignment="1">
      <alignment horizontal="right" wrapText="1"/>
    </xf>
    <xf numFmtId="164" fontId="52" fillId="0" borderId="11" xfId="151" applyFont="1" applyFill="1" applyBorder="1" applyAlignment="1">
      <alignment horizontal="left" vertical="top" wrapText="1"/>
      <protection/>
    </xf>
    <xf numFmtId="164" fontId="58" fillId="0" borderId="0" xfId="0" applyFont="1" applyFill="1" applyAlignment="1">
      <alignment horizontal="left"/>
    </xf>
    <xf numFmtId="164" fontId="59" fillId="0" borderId="11" xfId="0" applyFont="1" applyFill="1" applyBorder="1" applyAlignment="1">
      <alignment/>
    </xf>
    <xf numFmtId="164" fontId="60" fillId="0" borderId="11" xfId="0" applyFont="1" applyFill="1" applyBorder="1" applyAlignment="1">
      <alignment/>
    </xf>
    <xf numFmtId="164" fontId="60" fillId="0" borderId="11" xfId="0" applyFont="1" applyFill="1" applyBorder="1" applyAlignment="1">
      <alignment/>
    </xf>
    <xf numFmtId="166" fontId="59" fillId="0" borderId="11" xfId="0" applyNumberFormat="1"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09"/>
  <sheetViews>
    <sheetView tabSelected="1" workbookViewId="0" topLeftCell="A1">
      <selection activeCell="A1" sqref="A1"/>
    </sheetView>
  </sheetViews>
  <sheetFormatPr defaultColWidth="9.00390625" defaultRowHeight="12.75"/>
  <cols>
    <col min="1" max="1" width="57.125" style="1" customWidth="1"/>
    <col min="2" max="2" width="18.125" style="2" customWidth="1"/>
    <col min="3" max="3" width="10.375" style="2" customWidth="1"/>
    <col min="4" max="4" width="21.625" style="2" customWidth="1"/>
    <col min="5" max="5" width="20.625" style="2" customWidth="1"/>
    <col min="6" max="252" width="8.875" style="3" customWidth="1"/>
    <col min="253" max="255" width="8.875" style="4" customWidth="1"/>
  </cols>
  <sheetData>
    <row r="1" spans="1:5" ht="0" customHeight="1" hidden="1">
      <c r="A1" s="5"/>
      <c r="B1" s="5"/>
      <c r="C1" s="5"/>
      <c r="D1" s="6" t="s">
        <v>0</v>
      </c>
      <c r="E1" s="6"/>
    </row>
    <row r="2" spans="1:5" ht="21" customHeight="1" hidden="1">
      <c r="A2" s="5"/>
      <c r="B2" s="5"/>
      <c r="C2" s="5"/>
      <c r="D2" s="6" t="s">
        <v>1</v>
      </c>
      <c r="E2" s="6"/>
    </row>
    <row r="3" spans="1:5" ht="20.25" hidden="1">
      <c r="A3" s="5"/>
      <c r="B3" s="5"/>
      <c r="C3" s="5"/>
      <c r="D3" s="5"/>
      <c r="E3" s="5"/>
    </row>
    <row r="4" spans="1:5" ht="51" customHeight="1">
      <c r="A4" s="5"/>
      <c r="B4" s="5"/>
      <c r="C4" s="7" t="s">
        <v>2</v>
      </c>
      <c r="D4" s="7"/>
      <c r="E4" s="7"/>
    </row>
    <row r="5" spans="1:5" ht="21.75" customHeight="1">
      <c r="A5" s="5"/>
      <c r="B5" s="5"/>
      <c r="C5" s="7" t="s">
        <v>3</v>
      </c>
      <c r="D5" s="7"/>
      <c r="E5" s="7"/>
    </row>
    <row r="6" spans="1:5" ht="20.25">
      <c r="A6" s="5"/>
      <c r="B6" s="5"/>
      <c r="C6" s="5"/>
      <c r="D6" s="5"/>
      <c r="E6" s="5"/>
    </row>
    <row r="7" spans="1:5" ht="67.5" customHeight="1">
      <c r="A7" s="5" t="s">
        <v>4</v>
      </c>
      <c r="B7" s="5"/>
      <c r="C7" s="5"/>
      <c r="D7" s="5"/>
      <c r="E7" s="5"/>
    </row>
    <row r="8" spans="1:5" ht="20.25" customHeight="1">
      <c r="A8" s="5" t="s">
        <v>5</v>
      </c>
      <c r="B8" s="5"/>
      <c r="C8" s="5"/>
      <c r="D8" s="5"/>
      <c r="E8" s="5"/>
    </row>
    <row r="9" spans="1:5" ht="24" customHeight="1">
      <c r="A9" s="5"/>
      <c r="B9" s="5"/>
      <c r="C9" s="5"/>
      <c r="D9" s="5"/>
      <c r="E9" s="5"/>
    </row>
    <row r="10" spans="1:5" ht="15">
      <c r="A10" s="8"/>
      <c r="B10" s="8"/>
      <c r="C10" s="8"/>
      <c r="D10" s="8"/>
      <c r="E10" s="9" t="s">
        <v>6</v>
      </c>
    </row>
    <row r="11" spans="1:5" s="13" customFormat="1" ht="60" customHeight="1">
      <c r="A11" s="10" t="s">
        <v>7</v>
      </c>
      <c r="B11" s="11" t="s">
        <v>8</v>
      </c>
      <c r="C11" s="11" t="s">
        <v>9</v>
      </c>
      <c r="D11" s="12" t="s">
        <v>10</v>
      </c>
      <c r="E11" s="12" t="s">
        <v>11</v>
      </c>
    </row>
    <row r="12" spans="1:5" s="17" customFormat="1" ht="30.75">
      <c r="A12" s="14" t="s">
        <v>12</v>
      </c>
      <c r="B12" s="15" t="s">
        <v>13</v>
      </c>
      <c r="C12" s="15"/>
      <c r="D12" s="16">
        <f>D13+D37+D62+D70+D77+D86+D93</f>
        <v>2432236757.14</v>
      </c>
      <c r="E12" s="16">
        <f>E13+E37+E62+E70+E77+E86+E93</f>
        <v>2462506644.77</v>
      </c>
    </row>
    <row r="13" spans="1:6" ht="30.75">
      <c r="A13" s="18" t="s">
        <v>14</v>
      </c>
      <c r="B13" s="19" t="s">
        <v>15</v>
      </c>
      <c r="C13" s="19"/>
      <c r="D13" s="20">
        <f>SUM(D14,D20,D23,D26,D29,D34)</f>
        <v>1106141961.3000002</v>
      </c>
      <c r="E13" s="20">
        <f>SUM(E14,E20,E23,E26,E29,E34)</f>
        <v>1106141961.3000002</v>
      </c>
      <c r="F13" s="21"/>
    </row>
    <row r="14" spans="1:6" s="13" customFormat="1" ht="46.5">
      <c r="A14" s="18" t="s">
        <v>16</v>
      </c>
      <c r="B14" s="19" t="s">
        <v>17</v>
      </c>
      <c r="C14" s="19"/>
      <c r="D14" s="20">
        <f>SUM(D15,D18)</f>
        <v>476798201.3000001</v>
      </c>
      <c r="E14" s="20">
        <f>SUM(E15,E18)</f>
        <v>476798201.3000001</v>
      </c>
      <c r="F14" s="21"/>
    </row>
    <row r="15" spans="1:6" s="13" customFormat="1" ht="30.75">
      <c r="A15" s="22" t="s">
        <v>18</v>
      </c>
      <c r="B15" s="19" t="s">
        <v>17</v>
      </c>
      <c r="C15" s="19">
        <v>600</v>
      </c>
      <c r="D15" s="20">
        <f>SUM(D16:D17)</f>
        <v>469725102.70000005</v>
      </c>
      <c r="E15" s="20">
        <f>SUM(E16:E17)</f>
        <v>469725102.70000005</v>
      </c>
      <c r="F15" s="21"/>
    </row>
    <row r="16" spans="1:5" s="13" customFormat="1" ht="15">
      <c r="A16" s="22" t="s">
        <v>19</v>
      </c>
      <c r="B16" s="19" t="s">
        <v>17</v>
      </c>
      <c r="C16" s="19">
        <v>610</v>
      </c>
      <c r="D16" s="23">
        <v>468542325.1</v>
      </c>
      <c r="E16" s="23">
        <v>468542325.1</v>
      </c>
    </row>
    <row r="17" spans="1:5" s="13" customFormat="1" ht="46.5">
      <c r="A17" s="22" t="s">
        <v>20</v>
      </c>
      <c r="B17" s="19" t="s">
        <v>17</v>
      </c>
      <c r="C17" s="19">
        <v>630</v>
      </c>
      <c r="D17" s="23">
        <v>1182777.6</v>
      </c>
      <c r="E17" s="23">
        <v>1182777.6</v>
      </c>
    </row>
    <row r="18" spans="1:5" s="13" customFormat="1" ht="15">
      <c r="A18" s="22" t="s">
        <v>21</v>
      </c>
      <c r="B18" s="19" t="s">
        <v>17</v>
      </c>
      <c r="C18" s="19">
        <v>800</v>
      </c>
      <c r="D18" s="23">
        <f>D19</f>
        <v>7073098.6</v>
      </c>
      <c r="E18" s="23">
        <f>E19</f>
        <v>7073098.6</v>
      </c>
    </row>
    <row r="19" spans="1:5" s="13" customFormat="1" ht="62.25">
      <c r="A19" s="22" t="s">
        <v>22</v>
      </c>
      <c r="B19" s="19" t="s">
        <v>17</v>
      </c>
      <c r="C19" s="19">
        <v>810</v>
      </c>
      <c r="D19" s="23">
        <v>7073098.6</v>
      </c>
      <c r="E19" s="23">
        <v>7073098.6</v>
      </c>
    </row>
    <row r="20" spans="1:5" s="13" customFormat="1" ht="46.5">
      <c r="A20" s="18" t="s">
        <v>23</v>
      </c>
      <c r="B20" s="19" t="s">
        <v>24</v>
      </c>
      <c r="C20" s="19"/>
      <c r="D20" s="20">
        <f aca="true" t="shared" si="0" ref="D20:D21">D21</f>
        <v>170000000</v>
      </c>
      <c r="E20" s="20">
        <f aca="true" t="shared" si="1" ref="E20:E21">E21</f>
        <v>170000000</v>
      </c>
    </row>
    <row r="21" spans="1:5" s="21" customFormat="1" ht="30.75">
      <c r="A21" s="22" t="s">
        <v>18</v>
      </c>
      <c r="B21" s="19" t="s">
        <v>24</v>
      </c>
      <c r="C21" s="19">
        <v>600</v>
      </c>
      <c r="D21" s="20">
        <f t="shared" si="0"/>
        <v>170000000</v>
      </c>
      <c r="E21" s="20">
        <f t="shared" si="1"/>
        <v>170000000</v>
      </c>
    </row>
    <row r="22" spans="1:5" s="13" customFormat="1" ht="15">
      <c r="A22" s="22" t="s">
        <v>19</v>
      </c>
      <c r="B22" s="19" t="s">
        <v>24</v>
      </c>
      <c r="C22" s="19">
        <v>610</v>
      </c>
      <c r="D22" s="20">
        <v>170000000</v>
      </c>
      <c r="E22" s="20">
        <v>170000000</v>
      </c>
    </row>
    <row r="23" spans="1:6" s="13" customFormat="1" ht="78">
      <c r="A23" s="24" t="s">
        <v>25</v>
      </c>
      <c r="B23" s="19" t="s">
        <v>26</v>
      </c>
      <c r="C23" s="19"/>
      <c r="D23" s="20">
        <f aca="true" t="shared" si="2" ref="D23:D24">D24</f>
        <v>123343760</v>
      </c>
      <c r="E23" s="20">
        <f aca="true" t="shared" si="3" ref="E23:E24">E24</f>
        <v>123343760</v>
      </c>
      <c r="F23" s="21"/>
    </row>
    <row r="24" spans="1:6" s="13" customFormat="1" ht="30.75">
      <c r="A24" s="22" t="s">
        <v>18</v>
      </c>
      <c r="B24" s="19" t="s">
        <v>26</v>
      </c>
      <c r="C24" s="19">
        <v>600</v>
      </c>
      <c r="D24" s="20">
        <f t="shared" si="2"/>
        <v>123343760</v>
      </c>
      <c r="E24" s="20">
        <f t="shared" si="3"/>
        <v>123343760</v>
      </c>
      <c r="F24" s="21"/>
    </row>
    <row r="25" spans="1:6" s="13" customFormat="1" ht="15">
      <c r="A25" s="22" t="s">
        <v>19</v>
      </c>
      <c r="B25" s="19" t="s">
        <v>26</v>
      </c>
      <c r="C25" s="19">
        <v>610</v>
      </c>
      <c r="D25" s="20">
        <f>6167188+117176572</f>
        <v>123343760</v>
      </c>
      <c r="E25" s="20">
        <f>6167188+117176572</f>
        <v>123343760</v>
      </c>
      <c r="F25" s="21"/>
    </row>
    <row r="26" spans="1:6" s="13" customFormat="1" ht="30.75">
      <c r="A26" s="18" t="s">
        <v>27</v>
      </c>
      <c r="B26" s="19" t="s">
        <v>28</v>
      </c>
      <c r="C26" s="19"/>
      <c r="D26" s="20">
        <f aca="true" t="shared" si="4" ref="D26:D27">D27</f>
        <v>34000000</v>
      </c>
      <c r="E26" s="20">
        <f aca="true" t="shared" si="5" ref="E26:E27">E27</f>
        <v>34000000</v>
      </c>
      <c r="F26" s="21"/>
    </row>
    <row r="27" spans="1:6" s="13" customFormat="1" ht="30.75">
      <c r="A27" s="22" t="s">
        <v>18</v>
      </c>
      <c r="B27" s="19" t="s">
        <v>28</v>
      </c>
      <c r="C27" s="19">
        <v>600</v>
      </c>
      <c r="D27" s="20">
        <f t="shared" si="4"/>
        <v>34000000</v>
      </c>
      <c r="E27" s="20">
        <f t="shared" si="5"/>
        <v>34000000</v>
      </c>
      <c r="F27" s="21"/>
    </row>
    <row r="28" spans="1:6" s="13" customFormat="1" ht="15">
      <c r="A28" s="22" t="s">
        <v>19</v>
      </c>
      <c r="B28" s="19" t="s">
        <v>28</v>
      </c>
      <c r="C28" s="19">
        <v>610</v>
      </c>
      <c r="D28" s="20">
        <v>34000000</v>
      </c>
      <c r="E28" s="20">
        <v>34000000</v>
      </c>
      <c r="F28" s="21"/>
    </row>
    <row r="29" spans="1:5" s="13" customFormat="1" ht="30.75">
      <c r="A29" s="18" t="s">
        <v>29</v>
      </c>
      <c r="B29" s="19" t="s">
        <v>30</v>
      </c>
      <c r="C29" s="19"/>
      <c r="D29" s="20">
        <f>D32+D30</f>
        <v>2000000</v>
      </c>
      <c r="E29" s="20">
        <f>E32+E30</f>
        <v>2000000</v>
      </c>
    </row>
    <row r="30" spans="1:5" s="13" customFormat="1" ht="30.75">
      <c r="A30" s="25" t="s">
        <v>31</v>
      </c>
      <c r="B30" s="19" t="s">
        <v>30</v>
      </c>
      <c r="C30" s="19">
        <v>200</v>
      </c>
      <c r="D30" s="20">
        <f>D31</f>
        <v>20000</v>
      </c>
      <c r="E30" s="20">
        <f>E31</f>
        <v>20000</v>
      </c>
    </row>
    <row r="31" spans="1:5" s="13" customFormat="1" ht="30.75">
      <c r="A31" s="25" t="s">
        <v>32</v>
      </c>
      <c r="B31" s="19" t="s">
        <v>30</v>
      </c>
      <c r="C31" s="19">
        <v>240</v>
      </c>
      <c r="D31" s="20">
        <v>20000</v>
      </c>
      <c r="E31" s="20">
        <v>20000</v>
      </c>
    </row>
    <row r="32" spans="1:5" s="13" customFormat="1" ht="15">
      <c r="A32" s="22" t="s">
        <v>33</v>
      </c>
      <c r="B32" s="19" t="s">
        <v>30</v>
      </c>
      <c r="C32" s="19">
        <v>300</v>
      </c>
      <c r="D32" s="20">
        <f>D33</f>
        <v>1980000</v>
      </c>
      <c r="E32" s="20">
        <f>E33</f>
        <v>1980000</v>
      </c>
    </row>
    <row r="33" spans="1:5" s="13" customFormat="1" ht="30.75">
      <c r="A33" s="22" t="s">
        <v>34</v>
      </c>
      <c r="B33" s="19" t="s">
        <v>30</v>
      </c>
      <c r="C33" s="19">
        <v>320</v>
      </c>
      <c r="D33" s="20">
        <v>1980000</v>
      </c>
      <c r="E33" s="20">
        <v>1980000</v>
      </c>
    </row>
    <row r="34" spans="1:5" s="13" customFormat="1" ht="108.75">
      <c r="A34" s="22" t="s">
        <v>35</v>
      </c>
      <c r="B34" s="19" t="s">
        <v>36</v>
      </c>
      <c r="C34" s="19"/>
      <c r="D34" s="20">
        <f aca="true" t="shared" si="6" ref="D34:D35">D35</f>
        <v>300000000</v>
      </c>
      <c r="E34" s="20">
        <f aca="true" t="shared" si="7" ref="E34:E35">E35</f>
        <v>300000000</v>
      </c>
    </row>
    <row r="35" spans="1:5" s="13" customFormat="1" ht="30.75">
      <c r="A35" s="22" t="s">
        <v>37</v>
      </c>
      <c r="B35" s="19" t="s">
        <v>36</v>
      </c>
      <c r="C35" s="19">
        <v>400</v>
      </c>
      <c r="D35" s="20">
        <f t="shared" si="6"/>
        <v>300000000</v>
      </c>
      <c r="E35" s="20">
        <f t="shared" si="7"/>
        <v>300000000</v>
      </c>
    </row>
    <row r="36" spans="1:5" s="13" customFormat="1" ht="15">
      <c r="A36" s="22" t="s">
        <v>38</v>
      </c>
      <c r="B36" s="19" t="s">
        <v>36</v>
      </c>
      <c r="C36" s="19">
        <v>410</v>
      </c>
      <c r="D36" s="20">
        <f>30000000+270000000</f>
        <v>300000000</v>
      </c>
      <c r="E36" s="20">
        <f>30000000+270000000</f>
        <v>300000000</v>
      </c>
    </row>
    <row r="37" spans="1:5" s="21" customFormat="1" ht="30.75">
      <c r="A37" s="18" t="s">
        <v>39</v>
      </c>
      <c r="B37" s="19" t="s">
        <v>40</v>
      </c>
      <c r="C37" s="19"/>
      <c r="D37" s="20">
        <f>D38+D42+D45+D48+D51+D56+D59</f>
        <v>1046313960.0999999</v>
      </c>
      <c r="E37" s="20">
        <f>E38+E42+E45+E48+E51+E56+E59</f>
        <v>1073338795.0999999</v>
      </c>
    </row>
    <row r="38" spans="1:5" s="13" customFormat="1" ht="30.75">
      <c r="A38" s="18" t="s">
        <v>41</v>
      </c>
      <c r="B38" s="19" t="s">
        <v>42</v>
      </c>
      <c r="C38" s="19"/>
      <c r="D38" s="20">
        <f>D39</f>
        <v>759351448.0999999</v>
      </c>
      <c r="E38" s="20">
        <f>E39</f>
        <v>759351448.0999999</v>
      </c>
    </row>
    <row r="39" spans="1:5" s="13" customFormat="1" ht="30.75">
      <c r="A39" s="22" t="s">
        <v>18</v>
      </c>
      <c r="B39" s="19" t="s">
        <v>42</v>
      </c>
      <c r="C39" s="19">
        <v>600</v>
      </c>
      <c r="D39" s="20">
        <f>D40+D41</f>
        <v>759351448.0999999</v>
      </c>
      <c r="E39" s="20">
        <f>E40+E41</f>
        <v>759351448.0999999</v>
      </c>
    </row>
    <row r="40" spans="1:5" s="13" customFormat="1" ht="15">
      <c r="A40" s="22" t="s">
        <v>19</v>
      </c>
      <c r="B40" s="19" t="s">
        <v>42</v>
      </c>
      <c r="C40" s="19">
        <v>610</v>
      </c>
      <c r="D40" s="23">
        <v>721906921.8</v>
      </c>
      <c r="E40" s="23">
        <v>721906921.8</v>
      </c>
    </row>
    <row r="41" spans="1:5" s="13" customFormat="1" ht="46.5">
      <c r="A41" s="22" t="s">
        <v>20</v>
      </c>
      <c r="B41" s="19" t="s">
        <v>42</v>
      </c>
      <c r="C41" s="19">
        <v>630</v>
      </c>
      <c r="D41" s="23">
        <v>37444526.3</v>
      </c>
      <c r="E41" s="23">
        <v>37444526.3</v>
      </c>
    </row>
    <row r="42" spans="1:5" s="13" customFormat="1" ht="46.5">
      <c r="A42" s="18" t="s">
        <v>43</v>
      </c>
      <c r="B42" s="19" t="s">
        <v>44</v>
      </c>
      <c r="C42" s="19"/>
      <c r="D42" s="23">
        <f aca="true" t="shared" si="8" ref="D42:D43">D43</f>
        <v>2174472</v>
      </c>
      <c r="E42" s="23">
        <f aca="true" t="shared" si="9" ref="E42:E43">E43</f>
        <v>2174472</v>
      </c>
    </row>
    <row r="43" spans="1:5" s="13" customFormat="1" ht="30.75">
      <c r="A43" s="22" t="s">
        <v>18</v>
      </c>
      <c r="B43" s="19" t="s">
        <v>44</v>
      </c>
      <c r="C43" s="19">
        <v>600</v>
      </c>
      <c r="D43" s="23">
        <f t="shared" si="8"/>
        <v>2174472</v>
      </c>
      <c r="E43" s="23">
        <f t="shared" si="9"/>
        <v>2174472</v>
      </c>
    </row>
    <row r="44" spans="1:5" s="13" customFormat="1" ht="15">
      <c r="A44" s="22" t="s">
        <v>19</v>
      </c>
      <c r="B44" s="19" t="s">
        <v>44</v>
      </c>
      <c r="C44" s="19">
        <v>610</v>
      </c>
      <c r="D44" s="23">
        <v>2174472</v>
      </c>
      <c r="E44" s="23">
        <v>2174472</v>
      </c>
    </row>
    <row r="45" spans="1:5" s="13" customFormat="1" ht="30.75">
      <c r="A45" s="18" t="s">
        <v>45</v>
      </c>
      <c r="B45" s="19" t="s">
        <v>46</v>
      </c>
      <c r="C45" s="19"/>
      <c r="D45" s="20">
        <f aca="true" t="shared" si="10" ref="D45:D46">D46</f>
        <v>215000000</v>
      </c>
      <c r="E45" s="20">
        <f aca="true" t="shared" si="11" ref="E45:E46">E46</f>
        <v>215000000</v>
      </c>
    </row>
    <row r="46" spans="1:5" s="13" customFormat="1" ht="30.75">
      <c r="A46" s="22" t="s">
        <v>18</v>
      </c>
      <c r="B46" s="19" t="s">
        <v>46</v>
      </c>
      <c r="C46" s="19">
        <v>600</v>
      </c>
      <c r="D46" s="20">
        <f t="shared" si="10"/>
        <v>215000000</v>
      </c>
      <c r="E46" s="20">
        <f t="shared" si="11"/>
        <v>215000000</v>
      </c>
    </row>
    <row r="47" spans="1:5" s="13" customFormat="1" ht="15">
      <c r="A47" s="22" t="s">
        <v>19</v>
      </c>
      <c r="B47" s="19" t="s">
        <v>46</v>
      </c>
      <c r="C47" s="19">
        <v>610</v>
      </c>
      <c r="D47" s="20">
        <v>215000000</v>
      </c>
      <c r="E47" s="20">
        <v>215000000</v>
      </c>
    </row>
    <row r="48" spans="1:5" s="21" customFormat="1" ht="30.75">
      <c r="A48" s="18" t="s">
        <v>47</v>
      </c>
      <c r="B48" s="19" t="s">
        <v>48</v>
      </c>
      <c r="C48" s="19"/>
      <c r="D48" s="20">
        <f aca="true" t="shared" si="12" ref="D48:D49">D49</f>
        <v>25000000</v>
      </c>
      <c r="E48" s="20">
        <f aca="true" t="shared" si="13" ref="E48:E49">E49</f>
        <v>25000000</v>
      </c>
    </row>
    <row r="49" spans="1:5" s="13" customFormat="1" ht="30.75">
      <c r="A49" s="22" t="s">
        <v>18</v>
      </c>
      <c r="B49" s="19" t="s">
        <v>48</v>
      </c>
      <c r="C49" s="19">
        <v>600</v>
      </c>
      <c r="D49" s="20">
        <f t="shared" si="12"/>
        <v>25000000</v>
      </c>
      <c r="E49" s="20">
        <f t="shared" si="13"/>
        <v>25000000</v>
      </c>
    </row>
    <row r="50" spans="1:5" s="13" customFormat="1" ht="15">
      <c r="A50" s="22" t="s">
        <v>19</v>
      </c>
      <c r="B50" s="19" t="s">
        <v>48</v>
      </c>
      <c r="C50" s="19">
        <v>610</v>
      </c>
      <c r="D50" s="20">
        <v>25000000</v>
      </c>
      <c r="E50" s="20">
        <v>25000000</v>
      </c>
    </row>
    <row r="51" spans="1:5" s="13" customFormat="1" ht="30.75">
      <c r="A51" s="18" t="s">
        <v>49</v>
      </c>
      <c r="B51" s="19" t="s">
        <v>50</v>
      </c>
      <c r="C51" s="19"/>
      <c r="D51" s="20">
        <f>D54+D52</f>
        <v>4400000</v>
      </c>
      <c r="E51" s="20">
        <f>E54+E52</f>
        <v>4400000</v>
      </c>
    </row>
    <row r="52" spans="1:5" s="13" customFormat="1" ht="30.75">
      <c r="A52" s="25" t="s">
        <v>31</v>
      </c>
      <c r="B52" s="19" t="s">
        <v>50</v>
      </c>
      <c r="C52" s="19">
        <v>200</v>
      </c>
      <c r="D52" s="20">
        <f>D53</f>
        <v>43565</v>
      </c>
      <c r="E52" s="20">
        <f>E53</f>
        <v>43565</v>
      </c>
    </row>
    <row r="53" spans="1:5" s="13" customFormat="1" ht="30.75">
      <c r="A53" s="25" t="s">
        <v>32</v>
      </c>
      <c r="B53" s="19" t="s">
        <v>50</v>
      </c>
      <c r="C53" s="19">
        <v>240</v>
      </c>
      <c r="D53" s="20">
        <v>43565</v>
      </c>
      <c r="E53" s="20">
        <v>43565</v>
      </c>
    </row>
    <row r="54" spans="1:5" s="13" customFormat="1" ht="15">
      <c r="A54" s="22" t="s">
        <v>33</v>
      </c>
      <c r="B54" s="19" t="s">
        <v>50</v>
      </c>
      <c r="C54" s="19">
        <v>300</v>
      </c>
      <c r="D54" s="20">
        <f>D55</f>
        <v>4356435</v>
      </c>
      <c r="E54" s="20">
        <f>E55</f>
        <v>4356435</v>
      </c>
    </row>
    <row r="55" spans="1:5" s="13" customFormat="1" ht="30.75">
      <c r="A55" s="22" t="s">
        <v>34</v>
      </c>
      <c r="B55" s="19" t="s">
        <v>50</v>
      </c>
      <c r="C55" s="19">
        <v>320</v>
      </c>
      <c r="D55" s="20">
        <v>4356435</v>
      </c>
      <c r="E55" s="20">
        <v>4356435</v>
      </c>
    </row>
    <row r="56" spans="1:5" s="13" customFormat="1" ht="46.5">
      <c r="A56" s="22" t="s">
        <v>51</v>
      </c>
      <c r="B56" s="19" t="s">
        <v>52</v>
      </c>
      <c r="C56" s="19"/>
      <c r="D56" s="20">
        <f aca="true" t="shared" si="14" ref="D56:D57">D57</f>
        <v>40388040</v>
      </c>
      <c r="E56" s="20">
        <f aca="true" t="shared" si="15" ref="E56:E57">E57</f>
        <v>46090800</v>
      </c>
    </row>
    <row r="57" spans="1:5" s="13" customFormat="1" ht="30.75">
      <c r="A57" s="22" t="s">
        <v>18</v>
      </c>
      <c r="B57" s="19" t="s">
        <v>52</v>
      </c>
      <c r="C57" s="19">
        <v>600</v>
      </c>
      <c r="D57" s="20">
        <f t="shared" si="14"/>
        <v>40388040</v>
      </c>
      <c r="E57" s="20">
        <f t="shared" si="15"/>
        <v>46090800</v>
      </c>
    </row>
    <row r="58" spans="1:5" s="13" customFormat="1" ht="15">
      <c r="A58" s="22" t="s">
        <v>19</v>
      </c>
      <c r="B58" s="19" t="s">
        <v>52</v>
      </c>
      <c r="C58" s="19">
        <v>610</v>
      </c>
      <c r="D58" s="20">
        <v>40388040</v>
      </c>
      <c r="E58" s="20">
        <v>46090800</v>
      </c>
    </row>
    <row r="59" spans="1:5" s="13" customFormat="1" ht="46.5">
      <c r="A59" s="22" t="s">
        <v>53</v>
      </c>
      <c r="B59" s="19" t="s">
        <v>54</v>
      </c>
      <c r="C59" s="19"/>
      <c r="D59" s="20">
        <f aca="true" t="shared" si="16" ref="D59:D60">D60</f>
        <v>0</v>
      </c>
      <c r="E59" s="20">
        <f aca="true" t="shared" si="17" ref="E59:E60">E60</f>
        <v>21322075</v>
      </c>
    </row>
    <row r="60" spans="1:5" s="13" customFormat="1" ht="30.75">
      <c r="A60" s="25" t="s">
        <v>31</v>
      </c>
      <c r="B60" s="19" t="s">
        <v>54</v>
      </c>
      <c r="C60" s="19">
        <v>200</v>
      </c>
      <c r="D60" s="20">
        <f t="shared" si="16"/>
        <v>0</v>
      </c>
      <c r="E60" s="20">
        <f t="shared" si="17"/>
        <v>21322075</v>
      </c>
    </row>
    <row r="61" spans="1:5" s="13" customFormat="1" ht="30.75">
      <c r="A61" s="25" t="s">
        <v>32</v>
      </c>
      <c r="B61" s="19" t="s">
        <v>54</v>
      </c>
      <c r="C61" s="19">
        <v>240</v>
      </c>
      <c r="D61" s="20"/>
      <c r="E61" s="20">
        <f>213221+21108854</f>
        <v>21322075</v>
      </c>
    </row>
    <row r="62" spans="1:5" s="13" customFormat="1" ht="46.5">
      <c r="A62" s="22" t="s">
        <v>55</v>
      </c>
      <c r="B62" s="19" t="s">
        <v>56</v>
      </c>
      <c r="C62" s="19"/>
      <c r="D62" s="20">
        <f>SUM(D63,D67)</f>
        <v>108864494.74</v>
      </c>
      <c r="E62" s="20">
        <f>SUM(E63,E67)</f>
        <v>111142547.37</v>
      </c>
    </row>
    <row r="63" spans="1:5" s="13" customFormat="1" ht="46.5">
      <c r="A63" s="22" t="s">
        <v>57</v>
      </c>
      <c r="B63" s="19" t="s">
        <v>58</v>
      </c>
      <c r="C63" s="19"/>
      <c r="D63" s="20">
        <f>D64</f>
        <v>34600000</v>
      </c>
      <c r="E63" s="20">
        <f>E64</f>
        <v>34600000</v>
      </c>
    </row>
    <row r="64" spans="1:5" s="13" customFormat="1" ht="30.75">
      <c r="A64" s="22" t="s">
        <v>18</v>
      </c>
      <c r="B64" s="19" t="s">
        <v>58</v>
      </c>
      <c r="C64" s="19">
        <v>600</v>
      </c>
      <c r="D64" s="20">
        <f>SUM(D65:D66)</f>
        <v>34600000</v>
      </c>
      <c r="E64" s="20">
        <f>SUM(E65:E66)</f>
        <v>34600000</v>
      </c>
    </row>
    <row r="65" spans="1:5" s="13" customFormat="1" ht="15">
      <c r="A65" s="22" t="s">
        <v>19</v>
      </c>
      <c r="B65" s="19" t="s">
        <v>58</v>
      </c>
      <c r="C65" s="19">
        <v>610</v>
      </c>
      <c r="D65" s="20">
        <v>32500000</v>
      </c>
      <c r="E65" s="20">
        <v>32500000</v>
      </c>
    </row>
    <row r="66" spans="1:5" s="13" customFormat="1" ht="46.5">
      <c r="A66" s="22" t="s">
        <v>20</v>
      </c>
      <c r="B66" s="19" t="s">
        <v>58</v>
      </c>
      <c r="C66" s="19">
        <v>630</v>
      </c>
      <c r="D66" s="20">
        <v>2100000</v>
      </c>
      <c r="E66" s="20">
        <v>2100000</v>
      </c>
    </row>
    <row r="67" spans="1:5" s="13" customFormat="1" ht="62.25">
      <c r="A67" s="22" t="s">
        <v>59</v>
      </c>
      <c r="B67" s="19" t="s">
        <v>60</v>
      </c>
      <c r="C67" s="19"/>
      <c r="D67" s="20">
        <f aca="true" t="shared" si="18" ref="D67:D68">D68</f>
        <v>74264494.74</v>
      </c>
      <c r="E67" s="20">
        <f aca="true" t="shared" si="19" ref="E67:E68">E68</f>
        <v>76542547.37</v>
      </c>
    </row>
    <row r="68" spans="1:5" s="13" customFormat="1" ht="30.75">
      <c r="A68" s="22" t="s">
        <v>18</v>
      </c>
      <c r="B68" s="19" t="s">
        <v>60</v>
      </c>
      <c r="C68" s="19">
        <v>600</v>
      </c>
      <c r="D68" s="20">
        <f t="shared" si="18"/>
        <v>74264494.74</v>
      </c>
      <c r="E68" s="20">
        <f t="shared" si="19"/>
        <v>76542547.37</v>
      </c>
    </row>
    <row r="69" spans="1:5" s="13" customFormat="1" ht="15">
      <c r="A69" s="22" t="s">
        <v>19</v>
      </c>
      <c r="B69" s="19" t="s">
        <v>60</v>
      </c>
      <c r="C69" s="19">
        <v>610</v>
      </c>
      <c r="D69" s="20">
        <f>3713224.74+70551270</f>
        <v>74264494.74</v>
      </c>
      <c r="E69" s="20">
        <f>3827127.37+72715420</f>
        <v>76542547.37</v>
      </c>
    </row>
    <row r="70" spans="1:5" s="13" customFormat="1" ht="30.75">
      <c r="A70" s="22" t="s">
        <v>61</v>
      </c>
      <c r="B70" s="19" t="s">
        <v>62</v>
      </c>
      <c r="C70" s="19"/>
      <c r="D70" s="20">
        <f>D71+D74</f>
        <v>14346329</v>
      </c>
      <c r="E70" s="20">
        <f>E71+E74</f>
        <v>14346329</v>
      </c>
    </row>
    <row r="71" spans="1:5" s="13" customFormat="1" ht="30.75">
      <c r="A71" s="22" t="s">
        <v>63</v>
      </c>
      <c r="B71" s="19" t="s">
        <v>64</v>
      </c>
      <c r="C71" s="19"/>
      <c r="D71" s="20">
        <f aca="true" t="shared" si="20" ref="D71:D72">D72</f>
        <v>11796329</v>
      </c>
      <c r="E71" s="20">
        <f aca="true" t="shared" si="21" ref="E71:E72">E72</f>
        <v>11796329</v>
      </c>
    </row>
    <row r="72" spans="1:5" s="13" customFormat="1" ht="30.75">
      <c r="A72" s="25" t="s">
        <v>31</v>
      </c>
      <c r="B72" s="19" t="s">
        <v>64</v>
      </c>
      <c r="C72" s="19">
        <v>200</v>
      </c>
      <c r="D72" s="20">
        <f t="shared" si="20"/>
        <v>11796329</v>
      </c>
      <c r="E72" s="20">
        <f t="shared" si="21"/>
        <v>11796329</v>
      </c>
    </row>
    <row r="73" spans="1:5" s="13" customFormat="1" ht="30.75">
      <c r="A73" s="25" t="s">
        <v>32</v>
      </c>
      <c r="B73" s="19" t="s">
        <v>64</v>
      </c>
      <c r="C73" s="19">
        <v>240</v>
      </c>
      <c r="D73" s="20">
        <f>9500000+2296329</f>
        <v>11796329</v>
      </c>
      <c r="E73" s="20">
        <f>9500000+2296329</f>
        <v>11796329</v>
      </c>
    </row>
    <row r="74" spans="1:5" s="13" customFormat="1" ht="30.75">
      <c r="A74" s="22" t="s">
        <v>65</v>
      </c>
      <c r="B74" s="19" t="s">
        <v>66</v>
      </c>
      <c r="C74" s="19"/>
      <c r="D74" s="20">
        <f aca="true" t="shared" si="22" ref="D74:D75">D75</f>
        <v>2550000</v>
      </c>
      <c r="E74" s="20">
        <f aca="true" t="shared" si="23" ref="E74:E75">E75</f>
        <v>2550000</v>
      </c>
    </row>
    <row r="75" spans="1:5" s="13" customFormat="1" ht="30.75">
      <c r="A75" s="22" t="s">
        <v>18</v>
      </c>
      <c r="B75" s="19" t="s">
        <v>66</v>
      </c>
      <c r="C75" s="19">
        <v>600</v>
      </c>
      <c r="D75" s="23">
        <f t="shared" si="22"/>
        <v>2550000</v>
      </c>
      <c r="E75" s="23">
        <f t="shared" si="23"/>
        <v>2550000</v>
      </c>
    </row>
    <row r="76" spans="1:5" s="21" customFormat="1" ht="15">
      <c r="A76" s="22" t="s">
        <v>19</v>
      </c>
      <c r="B76" s="19" t="s">
        <v>66</v>
      </c>
      <c r="C76" s="19">
        <v>610</v>
      </c>
      <c r="D76" s="23">
        <v>2550000</v>
      </c>
      <c r="E76" s="23">
        <v>2550000</v>
      </c>
    </row>
    <row r="77" spans="1:5" ht="30.75">
      <c r="A77" s="22" t="s">
        <v>67</v>
      </c>
      <c r="B77" s="19" t="s">
        <v>68</v>
      </c>
      <c r="C77" s="19"/>
      <c r="D77" s="20">
        <f>D78+D82</f>
        <v>72800000</v>
      </c>
      <c r="E77" s="20">
        <f>E78+E82</f>
        <v>72800000</v>
      </c>
    </row>
    <row r="78" spans="1:5" s="13" customFormat="1" ht="30.75">
      <c r="A78" s="22" t="s">
        <v>69</v>
      </c>
      <c r="B78" s="19" t="s">
        <v>70</v>
      </c>
      <c r="C78" s="19"/>
      <c r="D78" s="20">
        <f>D79</f>
        <v>72100000</v>
      </c>
      <c r="E78" s="20">
        <f>E79</f>
        <v>72100000</v>
      </c>
    </row>
    <row r="79" spans="1:5" s="13" customFormat="1" ht="30.75">
      <c r="A79" s="22" t="s">
        <v>18</v>
      </c>
      <c r="B79" s="19" t="s">
        <v>70</v>
      </c>
      <c r="C79" s="19">
        <v>600</v>
      </c>
      <c r="D79" s="20">
        <f>D80+D81</f>
        <v>72100000</v>
      </c>
      <c r="E79" s="20">
        <f>E80+E81</f>
        <v>72100000</v>
      </c>
    </row>
    <row r="80" spans="1:5" ht="15">
      <c r="A80" s="22" t="s">
        <v>19</v>
      </c>
      <c r="B80" s="19" t="s">
        <v>70</v>
      </c>
      <c r="C80" s="19">
        <v>610</v>
      </c>
      <c r="D80" s="20">
        <v>71200000</v>
      </c>
      <c r="E80" s="20">
        <v>71200000</v>
      </c>
    </row>
    <row r="81" spans="1:5" s="13" customFormat="1" ht="15">
      <c r="A81" s="22" t="s">
        <v>71</v>
      </c>
      <c r="B81" s="19" t="s">
        <v>70</v>
      </c>
      <c r="C81" s="19">
        <v>620</v>
      </c>
      <c r="D81" s="20">
        <v>900000</v>
      </c>
      <c r="E81" s="20">
        <v>900000</v>
      </c>
    </row>
    <row r="82" spans="1:5" s="13" customFormat="1" ht="30.75">
      <c r="A82" s="22" t="s">
        <v>72</v>
      </c>
      <c r="B82" s="19" t="s">
        <v>73</v>
      </c>
      <c r="C82" s="19"/>
      <c r="D82" s="20">
        <f>D83</f>
        <v>700000</v>
      </c>
      <c r="E82" s="20">
        <f>E83</f>
        <v>700000</v>
      </c>
    </row>
    <row r="83" spans="1:5" s="13" customFormat="1" ht="30.75">
      <c r="A83" s="22" t="s">
        <v>18</v>
      </c>
      <c r="B83" s="19" t="s">
        <v>73</v>
      </c>
      <c r="C83" s="19">
        <v>600</v>
      </c>
      <c r="D83" s="20">
        <f>SUM(D84,D85)</f>
        <v>700000</v>
      </c>
      <c r="E83" s="20">
        <f>SUM(E84,E85)</f>
        <v>700000</v>
      </c>
    </row>
    <row r="84" spans="1:5" s="13" customFormat="1" ht="15">
      <c r="A84" s="22" t="s">
        <v>19</v>
      </c>
      <c r="B84" s="19" t="s">
        <v>73</v>
      </c>
      <c r="C84" s="19">
        <v>610</v>
      </c>
      <c r="D84" s="20">
        <v>500000</v>
      </c>
      <c r="E84" s="20">
        <v>500000</v>
      </c>
    </row>
    <row r="85" spans="1:5" s="13" customFormat="1" ht="15">
      <c r="A85" s="22" t="s">
        <v>71</v>
      </c>
      <c r="B85" s="19" t="s">
        <v>73</v>
      </c>
      <c r="C85" s="19">
        <v>620</v>
      </c>
      <c r="D85" s="20">
        <v>200000</v>
      </c>
      <c r="E85" s="20">
        <v>200000</v>
      </c>
    </row>
    <row r="86" spans="1:5" s="21" customFormat="1" ht="46.5">
      <c r="A86" s="18" t="s">
        <v>74</v>
      </c>
      <c r="B86" s="19" t="s">
        <v>75</v>
      </c>
      <c r="C86" s="19"/>
      <c r="D86" s="20">
        <f>SUM(D87,D90)</f>
        <v>11550000</v>
      </c>
      <c r="E86" s="20">
        <f>SUM(E87,E90)</f>
        <v>11550000</v>
      </c>
    </row>
    <row r="87" spans="1:5" ht="44.25" customHeight="1">
      <c r="A87" s="18" t="s">
        <v>76</v>
      </c>
      <c r="B87" s="19" t="s">
        <v>77</v>
      </c>
      <c r="C87" s="19"/>
      <c r="D87" s="23">
        <f aca="true" t="shared" si="24" ref="D87:D88">D88</f>
        <v>11500000</v>
      </c>
      <c r="E87" s="23">
        <f aca="true" t="shared" si="25" ref="E87:E88">E88</f>
        <v>11500000</v>
      </c>
    </row>
    <row r="88" spans="1:5" s="13" customFormat="1" ht="30.75">
      <c r="A88" s="22" t="s">
        <v>18</v>
      </c>
      <c r="B88" s="19" t="s">
        <v>77</v>
      </c>
      <c r="C88" s="19">
        <v>600</v>
      </c>
      <c r="D88" s="23">
        <f t="shared" si="24"/>
        <v>11500000</v>
      </c>
      <c r="E88" s="23">
        <f t="shared" si="25"/>
        <v>11500000</v>
      </c>
    </row>
    <row r="89" spans="1:5" s="13" customFormat="1" ht="15">
      <c r="A89" s="22" t="s">
        <v>19</v>
      </c>
      <c r="B89" s="19" t="s">
        <v>77</v>
      </c>
      <c r="C89" s="19">
        <v>610</v>
      </c>
      <c r="D89" s="23">
        <v>11500000</v>
      </c>
      <c r="E89" s="23">
        <v>11500000</v>
      </c>
    </row>
    <row r="90" spans="1:5" ht="30.75">
      <c r="A90" s="18" t="s">
        <v>78</v>
      </c>
      <c r="B90" s="19" t="s">
        <v>79</v>
      </c>
      <c r="C90" s="19"/>
      <c r="D90" s="23">
        <f aca="true" t="shared" si="26" ref="D90:D91">D91</f>
        <v>50000</v>
      </c>
      <c r="E90" s="23">
        <f aca="true" t="shared" si="27" ref="E90:E91">E91</f>
        <v>50000</v>
      </c>
    </row>
    <row r="91" spans="1:5" ht="30.75">
      <c r="A91" s="22" t="s">
        <v>18</v>
      </c>
      <c r="B91" s="19" t="s">
        <v>79</v>
      </c>
      <c r="C91" s="19">
        <v>600</v>
      </c>
      <c r="D91" s="23">
        <f t="shared" si="26"/>
        <v>50000</v>
      </c>
      <c r="E91" s="23">
        <f t="shared" si="27"/>
        <v>50000</v>
      </c>
    </row>
    <row r="92" spans="1:5" ht="15">
      <c r="A92" s="22" t="s">
        <v>19</v>
      </c>
      <c r="B92" s="19" t="s">
        <v>79</v>
      </c>
      <c r="C92" s="19">
        <v>610</v>
      </c>
      <c r="D92" s="23">
        <v>50000</v>
      </c>
      <c r="E92" s="23">
        <v>50000</v>
      </c>
    </row>
    <row r="93" spans="1:5" s="13" customFormat="1" ht="30.75">
      <c r="A93" s="18" t="s">
        <v>80</v>
      </c>
      <c r="B93" s="19" t="s">
        <v>81</v>
      </c>
      <c r="C93" s="19"/>
      <c r="D93" s="20">
        <f>D94+D101+D108+D111+D114</f>
        <v>72220012</v>
      </c>
      <c r="E93" s="20">
        <f>E94+E101+E108+E111+E114</f>
        <v>73187012</v>
      </c>
    </row>
    <row r="94" spans="1:5" s="13" customFormat="1" ht="30.75">
      <c r="A94" s="18" t="s">
        <v>82</v>
      </c>
      <c r="B94" s="19" t="s">
        <v>83</v>
      </c>
      <c r="C94" s="19"/>
      <c r="D94" s="23">
        <f>SUM(D95,D97,D99)</f>
        <v>12209000</v>
      </c>
      <c r="E94" s="23">
        <f>SUM(E95,E97,E99)</f>
        <v>12676000</v>
      </c>
    </row>
    <row r="95" spans="1:5" s="13" customFormat="1" ht="78">
      <c r="A95" s="26" t="s">
        <v>84</v>
      </c>
      <c r="B95" s="19" t="s">
        <v>83</v>
      </c>
      <c r="C95" s="27" t="s">
        <v>85</v>
      </c>
      <c r="D95" s="23">
        <f>D96</f>
        <v>11669000</v>
      </c>
      <c r="E95" s="23">
        <f>E96</f>
        <v>12136000</v>
      </c>
    </row>
    <row r="96" spans="1:5" s="13" customFormat="1" ht="30.75">
      <c r="A96" s="26" t="s">
        <v>86</v>
      </c>
      <c r="B96" s="19" t="s">
        <v>83</v>
      </c>
      <c r="C96" s="27" t="s">
        <v>87</v>
      </c>
      <c r="D96" s="23">
        <v>11669000</v>
      </c>
      <c r="E96" s="23">
        <v>12136000</v>
      </c>
    </row>
    <row r="97" spans="1:5" s="13" customFormat="1" ht="30.75">
      <c r="A97" s="25" t="s">
        <v>31</v>
      </c>
      <c r="B97" s="19" t="s">
        <v>83</v>
      </c>
      <c r="C97" s="27" t="s">
        <v>88</v>
      </c>
      <c r="D97" s="23">
        <f>D98</f>
        <v>530000</v>
      </c>
      <c r="E97" s="23">
        <f>E98</f>
        <v>530000</v>
      </c>
    </row>
    <row r="98" spans="1:5" s="13" customFormat="1" ht="30.75">
      <c r="A98" s="25" t="s">
        <v>32</v>
      </c>
      <c r="B98" s="19" t="s">
        <v>83</v>
      </c>
      <c r="C98" s="27" t="s">
        <v>89</v>
      </c>
      <c r="D98" s="23">
        <v>530000</v>
      </c>
      <c r="E98" s="23">
        <v>530000</v>
      </c>
    </row>
    <row r="99" spans="1:5" s="13" customFormat="1" ht="15">
      <c r="A99" s="25" t="s">
        <v>21</v>
      </c>
      <c r="B99" s="19" t="s">
        <v>83</v>
      </c>
      <c r="C99" s="27" t="s">
        <v>90</v>
      </c>
      <c r="D99" s="23">
        <f>D100</f>
        <v>10000</v>
      </c>
      <c r="E99" s="23">
        <f>E100</f>
        <v>10000</v>
      </c>
    </row>
    <row r="100" spans="1:5" s="28" customFormat="1" ht="15">
      <c r="A100" s="25" t="s">
        <v>91</v>
      </c>
      <c r="B100" s="19" t="s">
        <v>83</v>
      </c>
      <c r="C100" s="27" t="s">
        <v>92</v>
      </c>
      <c r="D100" s="23">
        <v>10000</v>
      </c>
      <c r="E100" s="23">
        <v>10000</v>
      </c>
    </row>
    <row r="101" spans="1:5" s="13" customFormat="1" ht="30.75">
      <c r="A101" s="18" t="s">
        <v>93</v>
      </c>
      <c r="B101" s="19" t="s">
        <v>94</v>
      </c>
      <c r="C101" s="19"/>
      <c r="D101" s="23">
        <f>SUM(D102,D104,D106)</f>
        <v>53425000</v>
      </c>
      <c r="E101" s="23">
        <f>SUM(E102,E104,E106)</f>
        <v>53925000</v>
      </c>
    </row>
    <row r="102" spans="1:5" s="13" customFormat="1" ht="78">
      <c r="A102" s="26" t="s">
        <v>84</v>
      </c>
      <c r="B102" s="19" t="s">
        <v>94</v>
      </c>
      <c r="C102" s="19">
        <v>100</v>
      </c>
      <c r="D102" s="23">
        <f>D103</f>
        <v>48000000</v>
      </c>
      <c r="E102" s="23">
        <f>E103</f>
        <v>48500000</v>
      </c>
    </row>
    <row r="103" spans="1:5" s="13" customFormat="1" ht="15">
      <c r="A103" s="26" t="s">
        <v>95</v>
      </c>
      <c r="B103" s="19" t="s">
        <v>94</v>
      </c>
      <c r="C103" s="19">
        <v>110</v>
      </c>
      <c r="D103" s="23">
        <v>48000000</v>
      </c>
      <c r="E103" s="23">
        <v>48500000</v>
      </c>
    </row>
    <row r="104" spans="1:5" s="13" customFormat="1" ht="30.75">
      <c r="A104" s="25" t="s">
        <v>31</v>
      </c>
      <c r="B104" s="19" t="s">
        <v>94</v>
      </c>
      <c r="C104" s="19">
        <v>200</v>
      </c>
      <c r="D104" s="23">
        <f>D105</f>
        <v>5400000</v>
      </c>
      <c r="E104" s="23">
        <f>E105</f>
        <v>5400000</v>
      </c>
    </row>
    <row r="105" spans="1:5" s="13" customFormat="1" ht="30.75">
      <c r="A105" s="25" t="s">
        <v>32</v>
      </c>
      <c r="B105" s="19" t="s">
        <v>94</v>
      </c>
      <c r="C105" s="19">
        <v>240</v>
      </c>
      <c r="D105" s="23">
        <v>5400000</v>
      </c>
      <c r="E105" s="23">
        <v>5400000</v>
      </c>
    </row>
    <row r="106" spans="1:5" s="13" customFormat="1" ht="15">
      <c r="A106" s="25" t="s">
        <v>21</v>
      </c>
      <c r="B106" s="19" t="s">
        <v>94</v>
      </c>
      <c r="C106" s="19">
        <v>800</v>
      </c>
      <c r="D106" s="23">
        <f>D107</f>
        <v>25000</v>
      </c>
      <c r="E106" s="23">
        <f>E107</f>
        <v>25000</v>
      </c>
    </row>
    <row r="107" spans="1:5" s="13" customFormat="1" ht="15">
      <c r="A107" s="25" t="s">
        <v>91</v>
      </c>
      <c r="B107" s="19" t="s">
        <v>94</v>
      </c>
      <c r="C107" s="19">
        <v>850</v>
      </c>
      <c r="D107" s="29">
        <v>25000</v>
      </c>
      <c r="E107" s="29">
        <v>25000</v>
      </c>
    </row>
    <row r="108" spans="1:5" s="13" customFormat="1" ht="30.75">
      <c r="A108" s="18" t="s">
        <v>96</v>
      </c>
      <c r="B108" s="19" t="s">
        <v>97</v>
      </c>
      <c r="C108" s="19"/>
      <c r="D108" s="23">
        <f aca="true" t="shared" si="28" ref="D108:D109">D109</f>
        <v>900000</v>
      </c>
      <c r="E108" s="23">
        <f aca="true" t="shared" si="29" ref="E108:E109">E109</f>
        <v>900000</v>
      </c>
    </row>
    <row r="109" spans="1:6" s="13" customFormat="1" ht="15">
      <c r="A109" s="22" t="s">
        <v>33</v>
      </c>
      <c r="B109" s="19" t="s">
        <v>97</v>
      </c>
      <c r="C109" s="19">
        <v>300</v>
      </c>
      <c r="D109" s="20">
        <f t="shared" si="28"/>
        <v>900000</v>
      </c>
      <c r="E109" s="20">
        <f t="shared" si="29"/>
        <v>900000</v>
      </c>
      <c r="F109" s="21"/>
    </row>
    <row r="110" spans="1:6" s="13" customFormat="1" ht="30.75">
      <c r="A110" s="22" t="s">
        <v>98</v>
      </c>
      <c r="B110" s="19" t="s">
        <v>97</v>
      </c>
      <c r="C110" s="19">
        <v>330</v>
      </c>
      <c r="D110" s="23">
        <v>900000</v>
      </c>
      <c r="E110" s="23">
        <v>900000</v>
      </c>
      <c r="F110" s="21"/>
    </row>
    <row r="111" spans="1:6" s="13" customFormat="1" ht="15">
      <c r="A111" s="22" t="s">
        <v>99</v>
      </c>
      <c r="B111" s="19" t="s">
        <v>100</v>
      </c>
      <c r="C111" s="19"/>
      <c r="D111" s="23">
        <f aca="true" t="shared" si="30" ref="D111:D112">D112</f>
        <v>300000</v>
      </c>
      <c r="E111" s="23">
        <f aca="true" t="shared" si="31" ref="E111:E112">E112</f>
        <v>300000</v>
      </c>
      <c r="F111" s="21"/>
    </row>
    <row r="112" spans="1:6" s="13" customFormat="1" ht="30.75">
      <c r="A112" s="22" t="s">
        <v>18</v>
      </c>
      <c r="B112" s="19" t="s">
        <v>100</v>
      </c>
      <c r="C112" s="19">
        <v>600</v>
      </c>
      <c r="D112" s="23">
        <f t="shared" si="30"/>
        <v>300000</v>
      </c>
      <c r="E112" s="23">
        <f t="shared" si="31"/>
        <v>300000</v>
      </c>
      <c r="F112" s="21"/>
    </row>
    <row r="113" spans="1:6" s="13" customFormat="1" ht="15">
      <c r="A113" s="22" t="s">
        <v>19</v>
      </c>
      <c r="B113" s="19" t="s">
        <v>100</v>
      </c>
      <c r="C113" s="19">
        <v>610</v>
      </c>
      <c r="D113" s="23">
        <v>300000</v>
      </c>
      <c r="E113" s="23">
        <v>300000</v>
      </c>
      <c r="F113" s="21"/>
    </row>
    <row r="114" spans="1:6" s="13" customFormat="1" ht="15">
      <c r="A114" s="18" t="s">
        <v>101</v>
      </c>
      <c r="B114" s="19" t="s">
        <v>102</v>
      </c>
      <c r="C114" s="19"/>
      <c r="D114" s="20">
        <f>SUM(D115,D117)</f>
        <v>5386012</v>
      </c>
      <c r="E114" s="20">
        <f>SUM(E115,E117)</f>
        <v>5386012</v>
      </c>
      <c r="F114" s="21"/>
    </row>
    <row r="115" spans="1:6" s="13" customFormat="1" ht="30.75">
      <c r="A115" s="25" t="s">
        <v>31</v>
      </c>
      <c r="B115" s="19" t="s">
        <v>102</v>
      </c>
      <c r="C115" s="27" t="s">
        <v>88</v>
      </c>
      <c r="D115" s="23">
        <f>D116</f>
        <v>53327</v>
      </c>
      <c r="E115" s="23">
        <f>E116</f>
        <v>53327</v>
      </c>
      <c r="F115" s="21"/>
    </row>
    <row r="116" spans="1:6" s="13" customFormat="1" ht="30.75">
      <c r="A116" s="25" t="s">
        <v>32</v>
      </c>
      <c r="B116" s="19" t="s">
        <v>102</v>
      </c>
      <c r="C116" s="27" t="s">
        <v>89</v>
      </c>
      <c r="D116" s="23">
        <v>53327</v>
      </c>
      <c r="E116" s="23">
        <v>53327</v>
      </c>
      <c r="F116" s="21"/>
    </row>
    <row r="117" spans="1:5" s="13" customFormat="1" ht="15">
      <c r="A117" s="22" t="s">
        <v>33</v>
      </c>
      <c r="B117" s="19" t="s">
        <v>102</v>
      </c>
      <c r="C117" s="19">
        <v>300</v>
      </c>
      <c r="D117" s="20">
        <f>D118</f>
        <v>5332685</v>
      </c>
      <c r="E117" s="20">
        <f>E118</f>
        <v>5332685</v>
      </c>
    </row>
    <row r="118" spans="1:5" s="13" customFormat="1" ht="30.75">
      <c r="A118" s="22" t="s">
        <v>34</v>
      </c>
      <c r="B118" s="19" t="s">
        <v>102</v>
      </c>
      <c r="C118" s="19">
        <v>320</v>
      </c>
      <c r="D118" s="23">
        <v>5332685</v>
      </c>
      <c r="E118" s="23">
        <v>5332685</v>
      </c>
    </row>
    <row r="119" spans="1:5" s="13" customFormat="1" ht="30.75">
      <c r="A119" s="14" t="s">
        <v>103</v>
      </c>
      <c r="B119" s="15" t="s">
        <v>104</v>
      </c>
      <c r="C119" s="15"/>
      <c r="D119" s="16">
        <f>D120+D149+D159+D172+D182</f>
        <v>403834452.1</v>
      </c>
      <c r="E119" s="16">
        <f>E120+E149+E159+E172+E182</f>
        <v>471331324.73</v>
      </c>
    </row>
    <row r="120" spans="1:5" s="13" customFormat="1" ht="46.5">
      <c r="A120" s="18" t="s">
        <v>105</v>
      </c>
      <c r="B120" s="19" t="s">
        <v>106</v>
      </c>
      <c r="C120" s="30"/>
      <c r="D120" s="20">
        <f>D121+D125+D129+D133+D136+D139+D143+D146</f>
        <v>127410000</v>
      </c>
      <c r="E120" s="20">
        <f>E121+E125+E129+E133+E136+E139+E143+E146</f>
        <v>127410000</v>
      </c>
    </row>
    <row r="121" spans="1:5" s="13" customFormat="1" ht="15">
      <c r="A121" s="18" t="s">
        <v>107</v>
      </c>
      <c r="B121" s="19" t="s">
        <v>108</v>
      </c>
      <c r="C121" s="19"/>
      <c r="D121" s="20">
        <f>SUM(D122)</f>
        <v>5000000</v>
      </c>
      <c r="E121" s="20">
        <f>SUM(E122)</f>
        <v>5000000</v>
      </c>
    </row>
    <row r="122" spans="1:5" s="13" customFormat="1" ht="30.75">
      <c r="A122" s="22" t="s">
        <v>18</v>
      </c>
      <c r="B122" s="19" t="s">
        <v>108</v>
      </c>
      <c r="C122" s="19">
        <v>600</v>
      </c>
      <c r="D122" s="20">
        <f>SUM(D123:D124)</f>
        <v>5000000</v>
      </c>
      <c r="E122" s="20">
        <f>SUM(E123:E124)</f>
        <v>5000000</v>
      </c>
    </row>
    <row r="123" spans="1:5" s="13" customFormat="1" ht="15">
      <c r="A123" s="22" t="s">
        <v>19</v>
      </c>
      <c r="B123" s="19" t="s">
        <v>108</v>
      </c>
      <c r="C123" s="19">
        <v>610</v>
      </c>
      <c r="D123" s="20">
        <v>3600000</v>
      </c>
      <c r="E123" s="20">
        <v>3600000</v>
      </c>
    </row>
    <row r="124" spans="1:5" s="13" customFormat="1" ht="15">
      <c r="A124" s="22" t="s">
        <v>71</v>
      </c>
      <c r="B124" s="19" t="s">
        <v>108</v>
      </c>
      <c r="C124" s="19">
        <v>620</v>
      </c>
      <c r="D124" s="20">
        <v>1400000</v>
      </c>
      <c r="E124" s="20">
        <v>1400000</v>
      </c>
    </row>
    <row r="125" spans="1:5" s="13" customFormat="1" ht="30.75">
      <c r="A125" s="18" t="s">
        <v>109</v>
      </c>
      <c r="B125" s="19" t="s">
        <v>110</v>
      </c>
      <c r="C125" s="19"/>
      <c r="D125" s="20">
        <f>D126</f>
        <v>107410000</v>
      </c>
      <c r="E125" s="20">
        <f>E126</f>
        <v>107410000</v>
      </c>
    </row>
    <row r="126" spans="1:5" s="13" customFormat="1" ht="30.75">
      <c r="A126" s="22" t="s">
        <v>18</v>
      </c>
      <c r="B126" s="19" t="s">
        <v>110</v>
      </c>
      <c r="C126" s="19">
        <v>600</v>
      </c>
      <c r="D126" s="20">
        <f>D127+D128</f>
        <v>107410000</v>
      </c>
      <c r="E126" s="20">
        <f>E127+E128</f>
        <v>107410000</v>
      </c>
    </row>
    <row r="127" spans="1:5" s="13" customFormat="1" ht="15">
      <c r="A127" s="22" t="s">
        <v>19</v>
      </c>
      <c r="B127" s="19" t="s">
        <v>110</v>
      </c>
      <c r="C127" s="19">
        <v>610</v>
      </c>
      <c r="D127" s="23">
        <v>59840000</v>
      </c>
      <c r="E127" s="23">
        <v>59840000</v>
      </c>
    </row>
    <row r="128" spans="1:5" s="13" customFormat="1" ht="15">
      <c r="A128" s="22" t="s">
        <v>71</v>
      </c>
      <c r="B128" s="19" t="s">
        <v>110</v>
      </c>
      <c r="C128" s="19">
        <v>620</v>
      </c>
      <c r="D128" s="23">
        <v>47570000</v>
      </c>
      <c r="E128" s="23">
        <v>47570000</v>
      </c>
    </row>
    <row r="129" spans="1:5" s="13" customFormat="1" ht="46.5">
      <c r="A129" s="18" t="s">
        <v>111</v>
      </c>
      <c r="B129" s="19" t="s">
        <v>112</v>
      </c>
      <c r="C129" s="19"/>
      <c r="D129" s="20">
        <f>D130</f>
        <v>6500000</v>
      </c>
      <c r="E129" s="20">
        <f>E130</f>
        <v>6500000</v>
      </c>
    </row>
    <row r="130" spans="1:5" s="21" customFormat="1" ht="30.75">
      <c r="A130" s="22" t="s">
        <v>18</v>
      </c>
      <c r="B130" s="19" t="s">
        <v>112</v>
      </c>
      <c r="C130" s="19">
        <v>600</v>
      </c>
      <c r="D130" s="20">
        <f>D131+D132</f>
        <v>6500000</v>
      </c>
      <c r="E130" s="20">
        <f>E131+E132</f>
        <v>6500000</v>
      </c>
    </row>
    <row r="131" spans="1:5" s="13" customFormat="1" ht="15">
      <c r="A131" s="22" t="s">
        <v>19</v>
      </c>
      <c r="B131" s="19" t="s">
        <v>112</v>
      </c>
      <c r="C131" s="19">
        <v>610</v>
      </c>
      <c r="D131" s="20">
        <v>5000000</v>
      </c>
      <c r="E131" s="20">
        <v>5000000</v>
      </c>
    </row>
    <row r="132" spans="1:5" s="13" customFormat="1" ht="15">
      <c r="A132" s="22" t="s">
        <v>71</v>
      </c>
      <c r="B132" s="19" t="s">
        <v>112</v>
      </c>
      <c r="C132" s="19">
        <v>620</v>
      </c>
      <c r="D132" s="20">
        <v>1500000</v>
      </c>
      <c r="E132" s="20">
        <v>1500000</v>
      </c>
    </row>
    <row r="133" spans="1:5" s="13" customFormat="1" ht="15">
      <c r="A133" s="18" t="s">
        <v>113</v>
      </c>
      <c r="B133" s="19" t="s">
        <v>114</v>
      </c>
      <c r="C133" s="19"/>
      <c r="D133" s="20">
        <f aca="true" t="shared" si="32" ref="D133:D134">D134</f>
        <v>1500000</v>
      </c>
      <c r="E133" s="20">
        <f aca="true" t="shared" si="33" ref="E133:E134">E134</f>
        <v>1500000</v>
      </c>
    </row>
    <row r="134" spans="1:5" s="13" customFormat="1" ht="15">
      <c r="A134" s="22" t="s">
        <v>21</v>
      </c>
      <c r="B134" s="19" t="s">
        <v>114</v>
      </c>
      <c r="C134" s="19">
        <v>800</v>
      </c>
      <c r="D134" s="20">
        <f t="shared" si="32"/>
        <v>1500000</v>
      </c>
      <c r="E134" s="20">
        <f t="shared" si="33"/>
        <v>1500000</v>
      </c>
    </row>
    <row r="135" spans="1:5" s="13" customFormat="1" ht="62.25">
      <c r="A135" s="22" t="s">
        <v>22</v>
      </c>
      <c r="B135" s="19" t="s">
        <v>114</v>
      </c>
      <c r="C135" s="19">
        <v>810</v>
      </c>
      <c r="D135" s="20">
        <v>1500000</v>
      </c>
      <c r="E135" s="20">
        <v>1500000</v>
      </c>
    </row>
    <row r="136" spans="1:5" s="13" customFormat="1" ht="46.5">
      <c r="A136" s="18" t="s">
        <v>115</v>
      </c>
      <c r="B136" s="19" t="s">
        <v>116</v>
      </c>
      <c r="C136" s="19"/>
      <c r="D136" s="20">
        <f aca="true" t="shared" si="34" ref="D136:D137">D137</f>
        <v>6000000</v>
      </c>
      <c r="E136" s="20">
        <f aca="true" t="shared" si="35" ref="E136:E137">E137</f>
        <v>6000000</v>
      </c>
    </row>
    <row r="137" spans="1:5" s="13" customFormat="1" ht="15">
      <c r="A137" s="22" t="s">
        <v>21</v>
      </c>
      <c r="B137" s="19" t="s">
        <v>116</v>
      </c>
      <c r="C137" s="19">
        <v>800</v>
      </c>
      <c r="D137" s="20">
        <f t="shared" si="34"/>
        <v>6000000</v>
      </c>
      <c r="E137" s="20">
        <f t="shared" si="35"/>
        <v>6000000</v>
      </c>
    </row>
    <row r="138" spans="1:5" s="13" customFormat="1" ht="62.25">
      <c r="A138" s="22" t="s">
        <v>22</v>
      </c>
      <c r="B138" s="19" t="s">
        <v>116</v>
      </c>
      <c r="C138" s="19">
        <v>810</v>
      </c>
      <c r="D138" s="20">
        <v>6000000</v>
      </c>
      <c r="E138" s="20">
        <v>6000000</v>
      </c>
    </row>
    <row r="139" spans="1:5" s="21" customFormat="1" ht="30.75">
      <c r="A139" s="22" t="s">
        <v>117</v>
      </c>
      <c r="B139" s="19" t="s">
        <v>118</v>
      </c>
      <c r="C139" s="19"/>
      <c r="D139" s="20">
        <f>D140</f>
        <v>300000</v>
      </c>
      <c r="E139" s="20">
        <f>E140</f>
        <v>300000</v>
      </c>
    </row>
    <row r="140" spans="1:5" s="21" customFormat="1" ht="30.75">
      <c r="A140" s="22" t="s">
        <v>18</v>
      </c>
      <c r="B140" s="19" t="s">
        <v>118</v>
      </c>
      <c r="C140" s="19">
        <v>600</v>
      </c>
      <c r="D140" s="20">
        <f>D141+D142</f>
        <v>300000</v>
      </c>
      <c r="E140" s="20">
        <f>E141+E142</f>
        <v>300000</v>
      </c>
    </row>
    <row r="141" spans="1:5" s="21" customFormat="1" ht="15">
      <c r="A141" s="22" t="s">
        <v>19</v>
      </c>
      <c r="B141" s="19" t="s">
        <v>118</v>
      </c>
      <c r="C141" s="19">
        <v>610</v>
      </c>
      <c r="D141" s="20">
        <v>200000</v>
      </c>
      <c r="E141" s="20">
        <v>200000</v>
      </c>
    </row>
    <row r="142" spans="1:5" s="21" customFormat="1" ht="15">
      <c r="A142" s="22" t="s">
        <v>71</v>
      </c>
      <c r="B142" s="19" t="s">
        <v>118</v>
      </c>
      <c r="C142" s="19">
        <v>620</v>
      </c>
      <c r="D142" s="20">
        <v>100000</v>
      </c>
      <c r="E142" s="20">
        <v>100000</v>
      </c>
    </row>
    <row r="143" spans="1:5" s="21" customFormat="1" ht="30.75">
      <c r="A143" s="18" t="s">
        <v>119</v>
      </c>
      <c r="B143" s="19" t="s">
        <v>120</v>
      </c>
      <c r="C143" s="19"/>
      <c r="D143" s="23">
        <f aca="true" t="shared" si="36" ref="D143:D144">D144</f>
        <v>500000</v>
      </c>
      <c r="E143" s="23">
        <f aca="true" t="shared" si="37" ref="E143:E144">E144</f>
        <v>500000</v>
      </c>
    </row>
    <row r="144" spans="1:5" ht="30.75">
      <c r="A144" s="22" t="s">
        <v>18</v>
      </c>
      <c r="B144" s="19" t="s">
        <v>120</v>
      </c>
      <c r="C144" s="19">
        <v>600</v>
      </c>
      <c r="D144" s="23">
        <f t="shared" si="36"/>
        <v>500000</v>
      </c>
      <c r="E144" s="23">
        <f t="shared" si="37"/>
        <v>500000</v>
      </c>
    </row>
    <row r="145" spans="1:5" ht="15">
      <c r="A145" s="22" t="s">
        <v>19</v>
      </c>
      <c r="B145" s="19" t="s">
        <v>120</v>
      </c>
      <c r="C145" s="19">
        <v>610</v>
      </c>
      <c r="D145" s="23">
        <v>500000</v>
      </c>
      <c r="E145" s="23">
        <v>500000</v>
      </c>
    </row>
    <row r="146" spans="1:5" ht="15">
      <c r="A146" s="22" t="s">
        <v>121</v>
      </c>
      <c r="B146" s="19" t="s">
        <v>122</v>
      </c>
      <c r="C146" s="19"/>
      <c r="D146" s="23">
        <f aca="true" t="shared" si="38" ref="D146:D147">D147</f>
        <v>200000</v>
      </c>
      <c r="E146" s="23">
        <f aca="true" t="shared" si="39" ref="E146:E147">E147</f>
        <v>200000</v>
      </c>
    </row>
    <row r="147" spans="1:5" ht="30.75">
      <c r="A147" s="22" t="s">
        <v>18</v>
      </c>
      <c r="B147" s="19" t="s">
        <v>122</v>
      </c>
      <c r="C147" s="19">
        <v>600</v>
      </c>
      <c r="D147" s="23">
        <f t="shared" si="38"/>
        <v>200000</v>
      </c>
      <c r="E147" s="23">
        <f t="shared" si="39"/>
        <v>200000</v>
      </c>
    </row>
    <row r="148" spans="1:5" ht="15">
      <c r="A148" s="22" t="s">
        <v>19</v>
      </c>
      <c r="B148" s="19" t="s">
        <v>122</v>
      </c>
      <c r="C148" s="19">
        <v>610</v>
      </c>
      <c r="D148" s="23">
        <v>200000</v>
      </c>
      <c r="E148" s="23">
        <v>200000</v>
      </c>
    </row>
    <row r="149" spans="1:5" ht="30.75">
      <c r="A149" s="18" t="s">
        <v>123</v>
      </c>
      <c r="B149" s="19" t="s">
        <v>124</v>
      </c>
      <c r="C149" s="19"/>
      <c r="D149" s="20">
        <f>D150+D153+D156</f>
        <v>55669947.78</v>
      </c>
      <c r="E149" s="20">
        <f>E150+E153+E156</f>
        <v>55669947.78</v>
      </c>
    </row>
    <row r="150" spans="1:5" ht="30.75">
      <c r="A150" s="18" t="s">
        <v>125</v>
      </c>
      <c r="B150" s="19" t="s">
        <v>126</v>
      </c>
      <c r="C150" s="19"/>
      <c r="D150" s="20">
        <f aca="true" t="shared" si="40" ref="D150:D151">D151</f>
        <v>53200000</v>
      </c>
      <c r="E150" s="20">
        <f aca="true" t="shared" si="41" ref="E150:E151">E151</f>
        <v>53200000</v>
      </c>
    </row>
    <row r="151" spans="1:5" ht="30.75">
      <c r="A151" s="22" t="s">
        <v>18</v>
      </c>
      <c r="B151" s="19" t="s">
        <v>126</v>
      </c>
      <c r="C151" s="19">
        <v>600</v>
      </c>
      <c r="D151" s="20">
        <f t="shared" si="40"/>
        <v>53200000</v>
      </c>
      <c r="E151" s="20">
        <f t="shared" si="41"/>
        <v>53200000</v>
      </c>
    </row>
    <row r="152" spans="1:5" ht="15">
      <c r="A152" s="22" t="s">
        <v>19</v>
      </c>
      <c r="B152" s="19" t="s">
        <v>126</v>
      </c>
      <c r="C152" s="19">
        <v>610</v>
      </c>
      <c r="D152" s="20">
        <v>53200000</v>
      </c>
      <c r="E152" s="20">
        <v>53200000</v>
      </c>
    </row>
    <row r="153" spans="1:5" s="21" customFormat="1" ht="46.5">
      <c r="A153" s="18" t="s">
        <v>127</v>
      </c>
      <c r="B153" s="19" t="s">
        <v>128</v>
      </c>
      <c r="C153" s="19"/>
      <c r="D153" s="20">
        <f aca="true" t="shared" si="42" ref="D153:D154">D154</f>
        <v>2000000</v>
      </c>
      <c r="E153" s="20">
        <f aca="true" t="shared" si="43" ref="E153:E154">E154</f>
        <v>2000000</v>
      </c>
    </row>
    <row r="154" spans="1:5" s="21" customFormat="1" ht="30.75">
      <c r="A154" s="22" t="s">
        <v>18</v>
      </c>
      <c r="B154" s="19" t="s">
        <v>128</v>
      </c>
      <c r="C154" s="19">
        <v>600</v>
      </c>
      <c r="D154" s="20">
        <f t="shared" si="42"/>
        <v>2000000</v>
      </c>
      <c r="E154" s="20">
        <f t="shared" si="43"/>
        <v>2000000</v>
      </c>
    </row>
    <row r="155" spans="1:5" s="21" customFormat="1" ht="15">
      <c r="A155" s="22" t="s">
        <v>19</v>
      </c>
      <c r="B155" s="19" t="s">
        <v>128</v>
      </c>
      <c r="C155" s="19">
        <v>610</v>
      </c>
      <c r="D155" s="20">
        <v>2000000</v>
      </c>
      <c r="E155" s="20">
        <v>2000000</v>
      </c>
    </row>
    <row r="156" spans="1:5" s="21" customFormat="1" ht="78">
      <c r="A156" s="22" t="s">
        <v>129</v>
      </c>
      <c r="B156" s="19" t="s">
        <v>130</v>
      </c>
      <c r="C156" s="19"/>
      <c r="D156" s="20">
        <f aca="true" t="shared" si="44" ref="D156:D157">D157</f>
        <v>469947.78</v>
      </c>
      <c r="E156" s="20">
        <f aca="true" t="shared" si="45" ref="E156:E157">E157</f>
        <v>469947.78</v>
      </c>
    </row>
    <row r="157" spans="1:5" s="21" customFormat="1" ht="30.75">
      <c r="A157" s="31" t="s">
        <v>18</v>
      </c>
      <c r="B157" s="19" t="s">
        <v>130</v>
      </c>
      <c r="C157" s="19">
        <v>600</v>
      </c>
      <c r="D157" s="20">
        <f t="shared" si="44"/>
        <v>469947.78</v>
      </c>
      <c r="E157" s="20">
        <f t="shared" si="45"/>
        <v>469947.78</v>
      </c>
    </row>
    <row r="158" spans="1:5" s="21" customFormat="1" ht="15">
      <c r="A158" s="31" t="s">
        <v>19</v>
      </c>
      <c r="B158" s="19" t="s">
        <v>130</v>
      </c>
      <c r="C158" s="19">
        <v>610</v>
      </c>
      <c r="D158" s="20">
        <f>46994.78+422953</f>
        <v>469947.78</v>
      </c>
      <c r="E158" s="20">
        <f>46994.78+422953</f>
        <v>469947.78</v>
      </c>
    </row>
    <row r="159" spans="1:5" s="21" customFormat="1" ht="30.75">
      <c r="A159" s="18" t="s">
        <v>131</v>
      </c>
      <c r="B159" s="19" t="s">
        <v>132</v>
      </c>
      <c r="C159" s="19"/>
      <c r="D159" s="20">
        <f>SUM(D160,D163,D169,D166)</f>
        <v>39563746.32</v>
      </c>
      <c r="E159" s="20">
        <f>SUM(E160,E163,E169,E166)</f>
        <v>101630618.95</v>
      </c>
    </row>
    <row r="160" spans="1:5" s="21" customFormat="1" ht="15">
      <c r="A160" s="18" t="s">
        <v>133</v>
      </c>
      <c r="B160" s="19" t="s">
        <v>134</v>
      </c>
      <c r="C160" s="19"/>
      <c r="D160" s="20">
        <f aca="true" t="shared" si="46" ref="D160:D161">D161</f>
        <v>28030000</v>
      </c>
      <c r="E160" s="20">
        <f aca="true" t="shared" si="47" ref="E160:E161">E161</f>
        <v>28030000</v>
      </c>
    </row>
    <row r="161" spans="1:5" s="21" customFormat="1" ht="30.75">
      <c r="A161" s="22" t="s">
        <v>18</v>
      </c>
      <c r="B161" s="19" t="s">
        <v>134</v>
      </c>
      <c r="C161" s="19">
        <v>600</v>
      </c>
      <c r="D161" s="20">
        <f t="shared" si="46"/>
        <v>28030000</v>
      </c>
      <c r="E161" s="20">
        <f t="shared" si="47"/>
        <v>28030000</v>
      </c>
    </row>
    <row r="162" spans="1:5" s="21" customFormat="1" ht="15">
      <c r="A162" s="22" t="s">
        <v>19</v>
      </c>
      <c r="B162" s="19" t="s">
        <v>134</v>
      </c>
      <c r="C162" s="19">
        <v>610</v>
      </c>
      <c r="D162" s="20">
        <v>28030000</v>
      </c>
      <c r="E162" s="20">
        <v>28030000</v>
      </c>
    </row>
    <row r="163" spans="1:5" s="21" customFormat="1" ht="46.5">
      <c r="A163" s="18" t="s">
        <v>135</v>
      </c>
      <c r="B163" s="19" t="s">
        <v>136</v>
      </c>
      <c r="C163" s="19"/>
      <c r="D163" s="20">
        <f aca="true" t="shared" si="48" ref="D163:D164">D164</f>
        <v>1000000</v>
      </c>
      <c r="E163" s="20">
        <f aca="true" t="shared" si="49" ref="E163:E164">E164</f>
        <v>1000000</v>
      </c>
    </row>
    <row r="164" spans="1:5" s="21" customFormat="1" ht="30.75">
      <c r="A164" s="22" t="s">
        <v>18</v>
      </c>
      <c r="B164" s="19" t="s">
        <v>136</v>
      </c>
      <c r="C164" s="19">
        <v>600</v>
      </c>
      <c r="D164" s="20">
        <f t="shared" si="48"/>
        <v>1000000</v>
      </c>
      <c r="E164" s="20">
        <f t="shared" si="49"/>
        <v>1000000</v>
      </c>
    </row>
    <row r="165" spans="1:5" s="21" customFormat="1" ht="15">
      <c r="A165" s="22" t="s">
        <v>19</v>
      </c>
      <c r="B165" s="19" t="s">
        <v>136</v>
      </c>
      <c r="C165" s="19">
        <v>610</v>
      </c>
      <c r="D165" s="20">
        <v>1000000</v>
      </c>
      <c r="E165" s="20">
        <v>1000000</v>
      </c>
    </row>
    <row r="166" spans="1:5" s="21" customFormat="1" ht="93">
      <c r="A166" s="18" t="s">
        <v>137</v>
      </c>
      <c r="B166" s="19" t="s">
        <v>138</v>
      </c>
      <c r="C166" s="19"/>
      <c r="D166" s="20">
        <f aca="true" t="shared" si="50" ref="D166:D167">D167</f>
        <v>5115789.47</v>
      </c>
      <c r="E166" s="20">
        <f aca="true" t="shared" si="51" ref="E166:E167">E167</f>
        <v>0</v>
      </c>
    </row>
    <row r="167" spans="1:5" s="21" customFormat="1" ht="30.75">
      <c r="A167" s="22" t="s">
        <v>18</v>
      </c>
      <c r="B167" s="19" t="s">
        <v>138</v>
      </c>
      <c r="C167" s="19">
        <v>600</v>
      </c>
      <c r="D167" s="20">
        <f t="shared" si="50"/>
        <v>5115789.47</v>
      </c>
      <c r="E167" s="20">
        <f t="shared" si="51"/>
        <v>0</v>
      </c>
    </row>
    <row r="168" spans="1:5" s="13" customFormat="1" ht="15">
      <c r="A168" s="22" t="s">
        <v>19</v>
      </c>
      <c r="B168" s="19" t="s">
        <v>138</v>
      </c>
      <c r="C168" s="19">
        <v>610</v>
      </c>
      <c r="D168" s="20">
        <f>255789.47+4860000</f>
        <v>5115789.47</v>
      </c>
      <c r="E168" s="20"/>
    </row>
    <row r="169" spans="1:5" s="21" customFormat="1" ht="108.75">
      <c r="A169" s="18" t="s">
        <v>139</v>
      </c>
      <c r="B169" s="19" t="s">
        <v>140</v>
      </c>
      <c r="C169" s="19"/>
      <c r="D169" s="20">
        <f aca="true" t="shared" si="52" ref="D169:D170">D170</f>
        <v>5417956.85</v>
      </c>
      <c r="E169" s="20">
        <f aca="true" t="shared" si="53" ref="E169:E170">E170</f>
        <v>72600618.95</v>
      </c>
    </row>
    <row r="170" spans="1:5" s="21" customFormat="1" ht="30.75">
      <c r="A170" s="22" t="s">
        <v>18</v>
      </c>
      <c r="B170" s="19" t="s">
        <v>140</v>
      </c>
      <c r="C170" s="19">
        <v>600</v>
      </c>
      <c r="D170" s="20">
        <f t="shared" si="52"/>
        <v>5417956.85</v>
      </c>
      <c r="E170" s="20">
        <f t="shared" si="53"/>
        <v>72600618.95</v>
      </c>
    </row>
    <row r="171" spans="1:5" ht="15">
      <c r="A171" s="22" t="s">
        <v>19</v>
      </c>
      <c r="B171" s="19" t="s">
        <v>140</v>
      </c>
      <c r="C171" s="19">
        <v>610</v>
      </c>
      <c r="D171" s="20">
        <f>270897.85+5147059</f>
        <v>5417956.85</v>
      </c>
      <c r="E171" s="20">
        <f>3630030.95+68970588</f>
        <v>72600618.95</v>
      </c>
    </row>
    <row r="172" spans="1:5" ht="46.5">
      <c r="A172" s="18" t="s">
        <v>141</v>
      </c>
      <c r="B172" s="19" t="s">
        <v>142</v>
      </c>
      <c r="C172" s="19"/>
      <c r="D172" s="20">
        <f>SUM(D173,D176,D179)</f>
        <v>135784758</v>
      </c>
      <c r="E172" s="20">
        <f>SUM(E173,E176,E179)</f>
        <v>140784758</v>
      </c>
    </row>
    <row r="173" spans="1:5" ht="30.75">
      <c r="A173" s="18" t="s">
        <v>143</v>
      </c>
      <c r="B173" s="19" t="s">
        <v>144</v>
      </c>
      <c r="C173" s="19"/>
      <c r="D173" s="20">
        <f aca="true" t="shared" si="54" ref="D173:D174">D174</f>
        <v>130784758</v>
      </c>
      <c r="E173" s="20">
        <f aca="true" t="shared" si="55" ref="E173:E174">E174</f>
        <v>130784758</v>
      </c>
    </row>
    <row r="174" spans="1:5" ht="30.75">
      <c r="A174" s="22" t="s">
        <v>18</v>
      </c>
      <c r="B174" s="19" t="s">
        <v>144</v>
      </c>
      <c r="C174" s="19">
        <v>600</v>
      </c>
      <c r="D174" s="20">
        <f t="shared" si="54"/>
        <v>130784758</v>
      </c>
      <c r="E174" s="20">
        <f t="shared" si="55"/>
        <v>130784758</v>
      </c>
    </row>
    <row r="175" spans="1:5" ht="15">
      <c r="A175" s="22" t="s">
        <v>19</v>
      </c>
      <c r="B175" s="19" t="s">
        <v>144</v>
      </c>
      <c r="C175" s="19">
        <v>610</v>
      </c>
      <c r="D175" s="20">
        <v>130784758</v>
      </c>
      <c r="E175" s="20">
        <v>130784758</v>
      </c>
    </row>
    <row r="176" spans="1:5" ht="46.5">
      <c r="A176" s="18" t="s">
        <v>145</v>
      </c>
      <c r="B176" s="19" t="s">
        <v>146</v>
      </c>
      <c r="C176" s="19"/>
      <c r="D176" s="20">
        <f aca="true" t="shared" si="56" ref="D176:D177">D177</f>
        <v>5000000</v>
      </c>
      <c r="E176" s="20">
        <f aca="true" t="shared" si="57" ref="E176:E177">E177</f>
        <v>5000000</v>
      </c>
    </row>
    <row r="177" spans="1:5" ht="30.75">
      <c r="A177" s="22" t="s">
        <v>18</v>
      </c>
      <c r="B177" s="19" t="s">
        <v>146</v>
      </c>
      <c r="C177" s="19">
        <v>600</v>
      </c>
      <c r="D177" s="20">
        <f t="shared" si="56"/>
        <v>5000000</v>
      </c>
      <c r="E177" s="20">
        <f t="shared" si="57"/>
        <v>5000000</v>
      </c>
    </row>
    <row r="178" spans="1:5" ht="15">
      <c r="A178" s="22" t="s">
        <v>19</v>
      </c>
      <c r="B178" s="19" t="s">
        <v>146</v>
      </c>
      <c r="C178" s="19">
        <v>610</v>
      </c>
      <c r="D178" s="20">
        <v>5000000</v>
      </c>
      <c r="E178" s="20">
        <v>5000000</v>
      </c>
    </row>
    <row r="179" spans="1:5" ht="124.5">
      <c r="A179" s="31" t="s">
        <v>147</v>
      </c>
      <c r="B179" s="19" t="s">
        <v>148</v>
      </c>
      <c r="C179" s="19"/>
      <c r="D179" s="20">
        <f aca="true" t="shared" si="58" ref="D179:D180">D180</f>
        <v>0</v>
      </c>
      <c r="E179" s="20">
        <f aca="true" t="shared" si="59" ref="E179:E180">E180</f>
        <v>5000000</v>
      </c>
    </row>
    <row r="180" spans="1:5" ht="30.75">
      <c r="A180" s="31" t="s">
        <v>18</v>
      </c>
      <c r="B180" s="19" t="s">
        <v>148</v>
      </c>
      <c r="C180" s="19">
        <v>600</v>
      </c>
      <c r="D180" s="20">
        <f t="shared" si="58"/>
        <v>0</v>
      </c>
      <c r="E180" s="20">
        <f t="shared" si="59"/>
        <v>5000000</v>
      </c>
    </row>
    <row r="181" spans="1:5" ht="15">
      <c r="A181" s="31" t="s">
        <v>19</v>
      </c>
      <c r="B181" s="19" t="s">
        <v>148</v>
      </c>
      <c r="C181" s="19">
        <v>610</v>
      </c>
      <c r="D181" s="20"/>
      <c r="E181" s="20">
        <f>250000+4750000</f>
        <v>5000000</v>
      </c>
    </row>
    <row r="182" spans="1:5" ht="46.5">
      <c r="A182" s="22" t="s">
        <v>149</v>
      </c>
      <c r="B182" s="19" t="s">
        <v>150</v>
      </c>
      <c r="C182" s="19"/>
      <c r="D182" s="20">
        <f>SUM(D183,D190)</f>
        <v>45406000</v>
      </c>
      <c r="E182" s="20">
        <f>SUM(E183,E190)</f>
        <v>45836000</v>
      </c>
    </row>
    <row r="183" spans="1:5" s="13" customFormat="1" ht="30.75">
      <c r="A183" s="22" t="s">
        <v>151</v>
      </c>
      <c r="B183" s="19" t="s">
        <v>152</v>
      </c>
      <c r="C183" s="19"/>
      <c r="D183" s="23">
        <f>SUM(D184,D186,D188)</f>
        <v>6003000</v>
      </c>
      <c r="E183" s="23">
        <f>SUM(E184,E186,E188)</f>
        <v>6053000</v>
      </c>
    </row>
    <row r="184" spans="1:5" s="13" customFormat="1" ht="78">
      <c r="A184" s="26" t="s">
        <v>84</v>
      </c>
      <c r="B184" s="19" t="s">
        <v>152</v>
      </c>
      <c r="C184" s="27" t="s">
        <v>85</v>
      </c>
      <c r="D184" s="20">
        <f>D185</f>
        <v>5650000</v>
      </c>
      <c r="E184" s="20">
        <f>E185</f>
        <v>5700000</v>
      </c>
    </row>
    <row r="185" spans="1:5" s="13" customFormat="1" ht="30.75">
      <c r="A185" s="26" t="s">
        <v>86</v>
      </c>
      <c r="B185" s="19" t="s">
        <v>152</v>
      </c>
      <c r="C185" s="27" t="s">
        <v>87</v>
      </c>
      <c r="D185" s="20">
        <v>5650000</v>
      </c>
      <c r="E185" s="20">
        <v>5700000</v>
      </c>
    </row>
    <row r="186" spans="1:5" s="13" customFormat="1" ht="30.75">
      <c r="A186" s="25" t="s">
        <v>31</v>
      </c>
      <c r="B186" s="19" t="s">
        <v>152</v>
      </c>
      <c r="C186" s="27" t="s">
        <v>88</v>
      </c>
      <c r="D186" s="20">
        <f>D187</f>
        <v>350000</v>
      </c>
      <c r="E186" s="20">
        <f>E187</f>
        <v>350000</v>
      </c>
    </row>
    <row r="187" spans="1:5" s="13" customFormat="1" ht="30.75">
      <c r="A187" s="25" t="s">
        <v>32</v>
      </c>
      <c r="B187" s="19" t="s">
        <v>152</v>
      </c>
      <c r="C187" s="27" t="s">
        <v>89</v>
      </c>
      <c r="D187" s="20">
        <v>350000</v>
      </c>
      <c r="E187" s="20">
        <v>350000</v>
      </c>
    </row>
    <row r="188" spans="1:5" s="13" customFormat="1" ht="15">
      <c r="A188" s="25" t="s">
        <v>21</v>
      </c>
      <c r="B188" s="19" t="s">
        <v>152</v>
      </c>
      <c r="C188" s="27" t="s">
        <v>90</v>
      </c>
      <c r="D188" s="20">
        <f>D189</f>
        <v>3000</v>
      </c>
      <c r="E188" s="20">
        <f>E189</f>
        <v>3000</v>
      </c>
    </row>
    <row r="189" spans="1:5" s="21" customFormat="1" ht="15">
      <c r="A189" s="25" t="s">
        <v>91</v>
      </c>
      <c r="B189" s="19" t="s">
        <v>152</v>
      </c>
      <c r="C189" s="27" t="s">
        <v>92</v>
      </c>
      <c r="D189" s="20">
        <v>3000</v>
      </c>
      <c r="E189" s="20">
        <v>3000</v>
      </c>
    </row>
    <row r="190" spans="1:5" s="13" customFormat="1" ht="30.75">
      <c r="A190" s="22" t="s">
        <v>153</v>
      </c>
      <c r="B190" s="19" t="s">
        <v>154</v>
      </c>
      <c r="C190" s="19"/>
      <c r="D190" s="20">
        <f>SUM(D191,D193,D195)</f>
        <v>39403000</v>
      </c>
      <c r="E190" s="20">
        <f>SUM(E191,E193,E195)</f>
        <v>39783000</v>
      </c>
    </row>
    <row r="191" spans="1:5" s="13" customFormat="1" ht="78">
      <c r="A191" s="26" t="s">
        <v>84</v>
      </c>
      <c r="B191" s="19" t="s">
        <v>154</v>
      </c>
      <c r="C191" s="19">
        <v>100</v>
      </c>
      <c r="D191" s="20">
        <f>D192</f>
        <v>38150000</v>
      </c>
      <c r="E191" s="20">
        <f>E192</f>
        <v>38530000</v>
      </c>
    </row>
    <row r="192" spans="1:5" s="13" customFormat="1" ht="15">
      <c r="A192" s="26" t="s">
        <v>95</v>
      </c>
      <c r="B192" s="19" t="s">
        <v>154</v>
      </c>
      <c r="C192" s="19">
        <v>110</v>
      </c>
      <c r="D192" s="20">
        <v>38150000</v>
      </c>
      <c r="E192" s="20">
        <v>38530000</v>
      </c>
    </row>
    <row r="193" spans="1:5" s="13" customFormat="1" ht="30.75">
      <c r="A193" s="25" t="s">
        <v>31</v>
      </c>
      <c r="B193" s="19" t="s">
        <v>154</v>
      </c>
      <c r="C193" s="19">
        <v>200</v>
      </c>
      <c r="D193" s="20">
        <f>D194</f>
        <v>1250000</v>
      </c>
      <c r="E193" s="20">
        <f>E194</f>
        <v>1250000</v>
      </c>
    </row>
    <row r="194" spans="1:5" s="13" customFormat="1" ht="30.75">
      <c r="A194" s="25" t="s">
        <v>32</v>
      </c>
      <c r="B194" s="19" t="s">
        <v>154</v>
      </c>
      <c r="C194" s="19">
        <v>240</v>
      </c>
      <c r="D194" s="20">
        <v>1250000</v>
      </c>
      <c r="E194" s="20">
        <v>1250000</v>
      </c>
    </row>
    <row r="195" spans="1:5" s="13" customFormat="1" ht="15">
      <c r="A195" s="25" t="s">
        <v>21</v>
      </c>
      <c r="B195" s="19" t="s">
        <v>154</v>
      </c>
      <c r="C195" s="27" t="s">
        <v>90</v>
      </c>
      <c r="D195" s="20">
        <f>D196</f>
        <v>3000</v>
      </c>
      <c r="E195" s="20">
        <f>E196</f>
        <v>3000</v>
      </c>
    </row>
    <row r="196" spans="1:5" s="13" customFormat="1" ht="15">
      <c r="A196" s="25" t="s">
        <v>91</v>
      </c>
      <c r="B196" s="19" t="s">
        <v>154</v>
      </c>
      <c r="C196" s="27" t="s">
        <v>92</v>
      </c>
      <c r="D196" s="20">
        <v>3000</v>
      </c>
      <c r="E196" s="20">
        <v>3000</v>
      </c>
    </row>
    <row r="197" spans="1:5" s="13" customFormat="1" ht="30.75">
      <c r="A197" s="14" t="s">
        <v>155</v>
      </c>
      <c r="B197" s="15" t="s">
        <v>156</v>
      </c>
      <c r="C197" s="15"/>
      <c r="D197" s="16">
        <f>SUM(D198,D201)</f>
        <v>8800000</v>
      </c>
      <c r="E197" s="16">
        <f>SUM(E198,E201)</f>
        <v>8800000</v>
      </c>
    </row>
    <row r="198" spans="1:5" s="13" customFormat="1" ht="30.75">
      <c r="A198" s="22" t="s">
        <v>157</v>
      </c>
      <c r="B198" s="19" t="s">
        <v>158</v>
      </c>
      <c r="C198" s="19"/>
      <c r="D198" s="20">
        <f aca="true" t="shared" si="60" ref="D198:D199">D199</f>
        <v>600000</v>
      </c>
      <c r="E198" s="20">
        <f aca="true" t="shared" si="61" ref="E198:E199">E199</f>
        <v>600000</v>
      </c>
    </row>
    <row r="199" spans="1:5" s="13" customFormat="1" ht="30.75">
      <c r="A199" s="22" t="s">
        <v>18</v>
      </c>
      <c r="B199" s="19" t="s">
        <v>158</v>
      </c>
      <c r="C199" s="19">
        <v>600</v>
      </c>
      <c r="D199" s="20">
        <f t="shared" si="60"/>
        <v>600000</v>
      </c>
      <c r="E199" s="20">
        <f t="shared" si="61"/>
        <v>600000</v>
      </c>
    </row>
    <row r="200" spans="1:5" s="13" customFormat="1" ht="15">
      <c r="A200" s="22" t="s">
        <v>19</v>
      </c>
      <c r="B200" s="19" t="s">
        <v>158</v>
      </c>
      <c r="C200" s="19">
        <v>610</v>
      </c>
      <c r="D200" s="23">
        <v>600000</v>
      </c>
      <c r="E200" s="23">
        <v>600000</v>
      </c>
    </row>
    <row r="201" spans="1:5" s="13" customFormat="1" ht="30.75">
      <c r="A201" s="22" t="s">
        <v>159</v>
      </c>
      <c r="B201" s="19" t="s">
        <v>160</v>
      </c>
      <c r="C201" s="19"/>
      <c r="D201" s="23">
        <f aca="true" t="shared" si="62" ref="D201:D202">D202</f>
        <v>8200000</v>
      </c>
      <c r="E201" s="23">
        <f aca="true" t="shared" si="63" ref="E201:E202">E202</f>
        <v>8200000</v>
      </c>
    </row>
    <row r="202" spans="1:5" s="13" customFormat="1" ht="30.75">
      <c r="A202" s="22" t="s">
        <v>18</v>
      </c>
      <c r="B202" s="19" t="s">
        <v>160</v>
      </c>
      <c r="C202" s="19">
        <v>600</v>
      </c>
      <c r="D202" s="23">
        <f t="shared" si="62"/>
        <v>8200000</v>
      </c>
      <c r="E202" s="23">
        <f t="shared" si="63"/>
        <v>8200000</v>
      </c>
    </row>
    <row r="203" spans="1:5" s="28" customFormat="1" ht="15">
      <c r="A203" s="22" t="s">
        <v>19</v>
      </c>
      <c r="B203" s="19" t="s">
        <v>160</v>
      </c>
      <c r="C203" s="19">
        <v>610</v>
      </c>
      <c r="D203" s="23">
        <v>8200000</v>
      </c>
      <c r="E203" s="23">
        <v>8200000</v>
      </c>
    </row>
    <row r="204" spans="1:5" s="28" customFormat="1" ht="30.75">
      <c r="A204" s="14" t="s">
        <v>161</v>
      </c>
      <c r="B204" s="15" t="s">
        <v>162</v>
      </c>
      <c r="C204" s="15"/>
      <c r="D204" s="16">
        <f>D205+D208+D211+D214+D218+D221+D224</f>
        <v>173390880</v>
      </c>
      <c r="E204" s="16">
        <f>E205+E208+E211+E214+E218+E221+E224</f>
        <v>159390880</v>
      </c>
    </row>
    <row r="205" spans="1:6" s="13" customFormat="1" ht="30.75">
      <c r="A205" s="32" t="s">
        <v>163</v>
      </c>
      <c r="B205" s="19" t="s">
        <v>164</v>
      </c>
      <c r="C205" s="19"/>
      <c r="D205" s="20">
        <f aca="true" t="shared" si="64" ref="D205:D206">D206</f>
        <v>3000000</v>
      </c>
      <c r="E205" s="20">
        <f aca="true" t="shared" si="65" ref="E205:E206">E206</f>
        <v>3000000</v>
      </c>
      <c r="F205" s="21"/>
    </row>
    <row r="206" spans="1:6" s="13" customFormat="1" ht="30.75">
      <c r="A206" s="22" t="s">
        <v>18</v>
      </c>
      <c r="B206" s="19" t="s">
        <v>164</v>
      </c>
      <c r="C206" s="19">
        <v>600</v>
      </c>
      <c r="D206" s="20">
        <f t="shared" si="64"/>
        <v>3000000</v>
      </c>
      <c r="E206" s="20">
        <f t="shared" si="65"/>
        <v>3000000</v>
      </c>
      <c r="F206" s="21"/>
    </row>
    <row r="207" spans="1:6" s="13" customFormat="1" ht="15">
      <c r="A207" s="22" t="s">
        <v>71</v>
      </c>
      <c r="B207" s="19" t="s">
        <v>164</v>
      </c>
      <c r="C207" s="19">
        <v>620</v>
      </c>
      <c r="D207" s="20">
        <v>3000000</v>
      </c>
      <c r="E207" s="20">
        <v>3000000</v>
      </c>
      <c r="F207" s="21"/>
    </row>
    <row r="208" spans="1:5" s="21" customFormat="1" ht="30.75">
      <c r="A208" s="22" t="s">
        <v>165</v>
      </c>
      <c r="B208" s="19" t="s">
        <v>166</v>
      </c>
      <c r="C208" s="19"/>
      <c r="D208" s="20">
        <f aca="true" t="shared" si="66" ref="D208:D209">D209</f>
        <v>12000000</v>
      </c>
      <c r="E208" s="20">
        <f aca="true" t="shared" si="67" ref="E208:E209">E209</f>
        <v>12000000</v>
      </c>
    </row>
    <row r="209" spans="1:5" s="21" customFormat="1" ht="15">
      <c r="A209" s="22" t="s">
        <v>21</v>
      </c>
      <c r="B209" s="19" t="s">
        <v>166</v>
      </c>
      <c r="C209" s="19">
        <v>800</v>
      </c>
      <c r="D209" s="20">
        <f t="shared" si="66"/>
        <v>12000000</v>
      </c>
      <c r="E209" s="20">
        <f t="shared" si="67"/>
        <v>12000000</v>
      </c>
    </row>
    <row r="210" spans="1:5" s="21" customFormat="1" ht="62.25">
      <c r="A210" s="22" t="s">
        <v>22</v>
      </c>
      <c r="B210" s="19" t="s">
        <v>166</v>
      </c>
      <c r="C210" s="19">
        <v>810</v>
      </c>
      <c r="D210" s="20">
        <v>12000000</v>
      </c>
      <c r="E210" s="20">
        <v>12000000</v>
      </c>
    </row>
    <row r="211" spans="1:5" s="21" customFormat="1" ht="46.5">
      <c r="A211" s="22" t="s">
        <v>167</v>
      </c>
      <c r="B211" s="19" t="s">
        <v>168</v>
      </c>
      <c r="C211" s="19"/>
      <c r="D211" s="20">
        <f aca="true" t="shared" si="68" ref="D211:D212">D212</f>
        <v>30500000</v>
      </c>
      <c r="E211" s="20">
        <f aca="true" t="shared" si="69" ref="E211:E212">E212</f>
        <v>30500000</v>
      </c>
    </row>
    <row r="212" spans="1:5" s="21" customFormat="1" ht="15">
      <c r="A212" s="22" t="s">
        <v>21</v>
      </c>
      <c r="B212" s="19" t="s">
        <v>168</v>
      </c>
      <c r="C212" s="19">
        <v>800</v>
      </c>
      <c r="D212" s="20">
        <f t="shared" si="68"/>
        <v>30500000</v>
      </c>
      <c r="E212" s="20">
        <f t="shared" si="69"/>
        <v>30500000</v>
      </c>
    </row>
    <row r="213" spans="1:5" s="21" customFormat="1" ht="62.25">
      <c r="A213" s="22" t="s">
        <v>22</v>
      </c>
      <c r="B213" s="19" t="s">
        <v>168</v>
      </c>
      <c r="C213" s="19">
        <v>810</v>
      </c>
      <c r="D213" s="20">
        <v>30500000</v>
      </c>
      <c r="E213" s="20">
        <v>30500000</v>
      </c>
    </row>
    <row r="214" spans="1:5" s="21" customFormat="1" ht="30.75">
      <c r="A214" s="22" t="s">
        <v>169</v>
      </c>
      <c r="B214" s="19" t="s">
        <v>170</v>
      </c>
      <c r="C214" s="19"/>
      <c r="D214" s="20">
        <f>D215</f>
        <v>93600000</v>
      </c>
      <c r="E214" s="20">
        <f>E215</f>
        <v>93600000</v>
      </c>
    </row>
    <row r="215" spans="1:5" s="21" customFormat="1" ht="30.75">
      <c r="A215" s="22" t="s">
        <v>18</v>
      </c>
      <c r="B215" s="19" t="s">
        <v>170</v>
      </c>
      <c r="C215" s="19">
        <v>600</v>
      </c>
      <c r="D215" s="20">
        <f>SUM(D216,D217)</f>
        <v>93600000</v>
      </c>
      <c r="E215" s="20">
        <f>SUM(E216,E217)</f>
        <v>93600000</v>
      </c>
    </row>
    <row r="216" spans="1:5" s="21" customFormat="1" ht="15">
      <c r="A216" s="22" t="s">
        <v>19</v>
      </c>
      <c r="B216" s="19" t="s">
        <v>170</v>
      </c>
      <c r="C216" s="19">
        <v>610</v>
      </c>
      <c r="D216" s="20">
        <v>28500000</v>
      </c>
      <c r="E216" s="20">
        <v>28500000</v>
      </c>
    </row>
    <row r="217" spans="1:5" s="13" customFormat="1" ht="15">
      <c r="A217" s="22" t="s">
        <v>71</v>
      </c>
      <c r="B217" s="19" t="s">
        <v>170</v>
      </c>
      <c r="C217" s="19">
        <v>620</v>
      </c>
      <c r="D217" s="20">
        <v>65100000</v>
      </c>
      <c r="E217" s="20">
        <v>65100000</v>
      </c>
    </row>
    <row r="218" spans="1:5" s="21" customFormat="1" ht="30.75">
      <c r="A218" s="22" t="s">
        <v>171</v>
      </c>
      <c r="B218" s="19" t="s">
        <v>172</v>
      </c>
      <c r="C218" s="19"/>
      <c r="D218" s="20">
        <f aca="true" t="shared" si="70" ref="D218:D219">D219</f>
        <v>14000000</v>
      </c>
      <c r="E218" s="20">
        <f aca="true" t="shared" si="71" ref="E218:E219">E219</f>
        <v>0</v>
      </c>
    </row>
    <row r="219" spans="1:5" s="13" customFormat="1" ht="30.75">
      <c r="A219" s="25" t="s">
        <v>31</v>
      </c>
      <c r="B219" s="19" t="s">
        <v>172</v>
      </c>
      <c r="C219" s="19">
        <v>200</v>
      </c>
      <c r="D219" s="20">
        <f t="shared" si="70"/>
        <v>14000000</v>
      </c>
      <c r="E219" s="20">
        <f t="shared" si="71"/>
        <v>0</v>
      </c>
    </row>
    <row r="220" spans="1:5" s="21" customFormat="1" ht="30.75">
      <c r="A220" s="25" t="s">
        <v>32</v>
      </c>
      <c r="B220" s="19" t="s">
        <v>172</v>
      </c>
      <c r="C220" s="19">
        <v>240</v>
      </c>
      <c r="D220" s="20">
        <v>14000000</v>
      </c>
      <c r="E220" s="20"/>
    </row>
    <row r="221" spans="1:5" s="21" customFormat="1" ht="46.5">
      <c r="A221" s="22" t="s">
        <v>173</v>
      </c>
      <c r="B221" s="19" t="s">
        <v>174</v>
      </c>
      <c r="C221" s="19"/>
      <c r="D221" s="20">
        <f aca="true" t="shared" si="72" ref="D221:D222">D222</f>
        <v>20000000</v>
      </c>
      <c r="E221" s="20">
        <f aca="true" t="shared" si="73" ref="E221:E222">E222</f>
        <v>20000000</v>
      </c>
    </row>
    <row r="222" spans="1:5" s="21" customFormat="1" ht="30.75">
      <c r="A222" s="22" t="s">
        <v>37</v>
      </c>
      <c r="B222" s="19" t="s">
        <v>174</v>
      </c>
      <c r="C222" s="19">
        <v>400</v>
      </c>
      <c r="D222" s="20">
        <f t="shared" si="72"/>
        <v>20000000</v>
      </c>
      <c r="E222" s="20">
        <f t="shared" si="73"/>
        <v>20000000</v>
      </c>
    </row>
    <row r="223" spans="1:5" s="21" customFormat="1" ht="15">
      <c r="A223" s="22" t="s">
        <v>38</v>
      </c>
      <c r="B223" s="19" t="s">
        <v>174</v>
      </c>
      <c r="C223" s="19">
        <v>410</v>
      </c>
      <c r="D223" s="20">
        <v>20000000</v>
      </c>
      <c r="E223" s="20">
        <v>20000000</v>
      </c>
    </row>
    <row r="224" spans="1:5" ht="46.5">
      <c r="A224" s="22" t="s">
        <v>175</v>
      </c>
      <c r="B224" s="19" t="s">
        <v>176</v>
      </c>
      <c r="C224" s="19"/>
      <c r="D224" s="20">
        <f>D225+D227</f>
        <v>290880</v>
      </c>
      <c r="E224" s="20">
        <f>E225+E227</f>
        <v>290880</v>
      </c>
    </row>
    <row r="225" spans="1:5" ht="30.75">
      <c r="A225" s="25" t="s">
        <v>31</v>
      </c>
      <c r="B225" s="19" t="s">
        <v>176</v>
      </c>
      <c r="C225" s="19">
        <v>200</v>
      </c>
      <c r="D225" s="20">
        <f>D226</f>
        <v>2880</v>
      </c>
      <c r="E225" s="20">
        <f>E226</f>
        <v>2880</v>
      </c>
    </row>
    <row r="226" spans="1:5" ht="30.75">
      <c r="A226" s="25" t="s">
        <v>32</v>
      </c>
      <c r="B226" s="19" t="s">
        <v>176</v>
      </c>
      <c r="C226" s="19">
        <v>240</v>
      </c>
      <c r="D226" s="20">
        <v>2880</v>
      </c>
      <c r="E226" s="20">
        <v>2880</v>
      </c>
    </row>
    <row r="227" spans="1:5" ht="15">
      <c r="A227" s="22" t="s">
        <v>33</v>
      </c>
      <c r="B227" s="19" t="s">
        <v>176</v>
      </c>
      <c r="C227" s="19">
        <v>300</v>
      </c>
      <c r="D227" s="20">
        <f>D228</f>
        <v>288000</v>
      </c>
      <c r="E227" s="20">
        <f>E228</f>
        <v>288000</v>
      </c>
    </row>
    <row r="228" spans="1:5" ht="30.75">
      <c r="A228" s="22" t="s">
        <v>34</v>
      </c>
      <c r="B228" s="19" t="s">
        <v>176</v>
      </c>
      <c r="C228" s="19">
        <v>320</v>
      </c>
      <c r="D228" s="20">
        <v>288000</v>
      </c>
      <c r="E228" s="20">
        <v>288000</v>
      </c>
    </row>
    <row r="229" spans="1:5" ht="30.75">
      <c r="A229" s="14" t="s">
        <v>177</v>
      </c>
      <c r="B229" s="15" t="s">
        <v>178</v>
      </c>
      <c r="C229" s="15"/>
      <c r="D229" s="16">
        <f>D230+D331+D351+D357+D361</f>
        <v>1011887089.48</v>
      </c>
      <c r="E229" s="16">
        <f>E230+E331+E351+E357+E361</f>
        <v>1039290499.88</v>
      </c>
    </row>
    <row r="230" spans="1:5" ht="46.5">
      <c r="A230" s="22" t="s">
        <v>179</v>
      </c>
      <c r="B230" s="19" t="s">
        <v>180</v>
      </c>
      <c r="C230" s="19"/>
      <c r="D230" s="20">
        <f>D231+D236+D241+D246+D251+D256+D261+D267+D272+D275+D280+D283+D288+D293+D298+D303+D306+D309+D312+D317+D322+D325+D328</f>
        <v>944307369</v>
      </c>
      <c r="E230" s="20">
        <f>E231+E236+E241+E246+E251+E256+E261+E267+E272+E275+E280+E283+E288+E293+E298+E303+E306+E309+E312+E317+E322+E325+E328</f>
        <v>971611238</v>
      </c>
    </row>
    <row r="231" spans="1:5" ht="30.75">
      <c r="A231" s="22" t="s">
        <v>181</v>
      </c>
      <c r="B231" s="19" t="s">
        <v>182</v>
      </c>
      <c r="C231" s="19"/>
      <c r="D231" s="23">
        <f>D234+D232</f>
        <v>111305624</v>
      </c>
      <c r="E231" s="23">
        <f>E234+E232</f>
        <v>111305624</v>
      </c>
    </row>
    <row r="232" spans="1:5" ht="30.75">
      <c r="A232" s="25" t="s">
        <v>31</v>
      </c>
      <c r="B232" s="19" t="s">
        <v>182</v>
      </c>
      <c r="C232" s="19">
        <v>200</v>
      </c>
      <c r="D232" s="23">
        <f>D233</f>
        <v>1119776</v>
      </c>
      <c r="E232" s="23">
        <f>E233</f>
        <v>1119776</v>
      </c>
    </row>
    <row r="233" spans="1:5" ht="30.75">
      <c r="A233" s="22" t="s">
        <v>32</v>
      </c>
      <c r="B233" s="19" t="s">
        <v>182</v>
      </c>
      <c r="C233" s="19">
        <v>240</v>
      </c>
      <c r="D233" s="23">
        <v>1119776</v>
      </c>
      <c r="E233" s="23">
        <v>1119776</v>
      </c>
    </row>
    <row r="234" spans="1:5" ht="15">
      <c r="A234" s="22" t="s">
        <v>33</v>
      </c>
      <c r="B234" s="19" t="s">
        <v>182</v>
      </c>
      <c r="C234" s="19">
        <v>300</v>
      </c>
      <c r="D234" s="23">
        <f>D235</f>
        <v>110185848</v>
      </c>
      <c r="E234" s="23">
        <f>E235</f>
        <v>110185848</v>
      </c>
    </row>
    <row r="235" spans="1:5" s="21" customFormat="1" ht="30.75">
      <c r="A235" s="22" t="s">
        <v>183</v>
      </c>
      <c r="B235" s="19" t="s">
        <v>182</v>
      </c>
      <c r="C235" s="19">
        <v>310</v>
      </c>
      <c r="D235" s="23">
        <v>110185848</v>
      </c>
      <c r="E235" s="23">
        <v>110185848</v>
      </c>
    </row>
    <row r="236" spans="1:5" s="13" customFormat="1" ht="46.5">
      <c r="A236" s="22" t="s">
        <v>184</v>
      </c>
      <c r="B236" s="19" t="s">
        <v>185</v>
      </c>
      <c r="C236" s="19"/>
      <c r="D236" s="23">
        <f>D239+D237</f>
        <v>9334534</v>
      </c>
      <c r="E236" s="23">
        <f>E239+E237</f>
        <v>9679752</v>
      </c>
    </row>
    <row r="237" spans="1:5" ht="30.75">
      <c r="A237" s="25" t="s">
        <v>31</v>
      </c>
      <c r="B237" s="19" t="s">
        <v>185</v>
      </c>
      <c r="C237" s="19">
        <v>200</v>
      </c>
      <c r="D237" s="23">
        <f>D238</f>
        <v>92038</v>
      </c>
      <c r="E237" s="23">
        <f>E238</f>
        <v>95442</v>
      </c>
    </row>
    <row r="238" spans="1:5" ht="30.75">
      <c r="A238" s="22" t="s">
        <v>32</v>
      </c>
      <c r="B238" s="19" t="s">
        <v>185</v>
      </c>
      <c r="C238" s="19">
        <v>240</v>
      </c>
      <c r="D238" s="23">
        <v>92038</v>
      </c>
      <c r="E238" s="23">
        <v>95442</v>
      </c>
    </row>
    <row r="239" spans="1:5" ht="15">
      <c r="A239" s="22" t="s">
        <v>33</v>
      </c>
      <c r="B239" s="19" t="s">
        <v>185</v>
      </c>
      <c r="C239" s="19">
        <v>300</v>
      </c>
      <c r="D239" s="23">
        <f>D240</f>
        <v>9242496</v>
      </c>
      <c r="E239" s="23">
        <f>E240</f>
        <v>9584310</v>
      </c>
    </row>
    <row r="240" spans="1:5" ht="30.75">
      <c r="A240" s="22" t="s">
        <v>183</v>
      </c>
      <c r="B240" s="19" t="s">
        <v>185</v>
      </c>
      <c r="C240" s="19">
        <v>310</v>
      </c>
      <c r="D240" s="23">
        <v>9242496</v>
      </c>
      <c r="E240" s="23">
        <v>9584310</v>
      </c>
    </row>
    <row r="241" spans="1:5" ht="30.75">
      <c r="A241" s="22" t="s">
        <v>186</v>
      </c>
      <c r="B241" s="19" t="s">
        <v>187</v>
      </c>
      <c r="C241" s="19"/>
      <c r="D241" s="23">
        <f>D244+D242</f>
        <v>34397971</v>
      </c>
      <c r="E241" s="23">
        <f>E244+E242</f>
        <v>34397971</v>
      </c>
    </row>
    <row r="242" spans="1:5" ht="30.75">
      <c r="A242" s="25" t="s">
        <v>31</v>
      </c>
      <c r="B242" s="19" t="s">
        <v>187</v>
      </c>
      <c r="C242" s="19">
        <v>200</v>
      </c>
      <c r="D242" s="23">
        <f>D243</f>
        <v>343980</v>
      </c>
      <c r="E242" s="23">
        <f>E243</f>
        <v>343980</v>
      </c>
    </row>
    <row r="243" spans="1:5" ht="30.75">
      <c r="A243" s="22" t="s">
        <v>32</v>
      </c>
      <c r="B243" s="19" t="s">
        <v>187</v>
      </c>
      <c r="C243" s="19">
        <v>240</v>
      </c>
      <c r="D243" s="23">
        <v>343980</v>
      </c>
      <c r="E243" s="23">
        <v>343980</v>
      </c>
    </row>
    <row r="244" spans="1:5" ht="15">
      <c r="A244" s="22" t="s">
        <v>33</v>
      </c>
      <c r="B244" s="19" t="s">
        <v>187</v>
      </c>
      <c r="C244" s="19">
        <v>300</v>
      </c>
      <c r="D244" s="23">
        <f>D245</f>
        <v>34053991</v>
      </c>
      <c r="E244" s="23">
        <f>E245</f>
        <v>34053991</v>
      </c>
    </row>
    <row r="245" spans="1:5" ht="30.75">
      <c r="A245" s="22" t="s">
        <v>183</v>
      </c>
      <c r="B245" s="19" t="s">
        <v>187</v>
      </c>
      <c r="C245" s="19">
        <v>310</v>
      </c>
      <c r="D245" s="23">
        <v>34053991</v>
      </c>
      <c r="E245" s="23">
        <v>34053991</v>
      </c>
    </row>
    <row r="246" spans="1:5" ht="30.75">
      <c r="A246" s="22" t="s">
        <v>188</v>
      </c>
      <c r="B246" s="19" t="s">
        <v>189</v>
      </c>
      <c r="C246" s="19"/>
      <c r="D246" s="23">
        <f>D249+D247</f>
        <v>22975121</v>
      </c>
      <c r="E246" s="23">
        <f>E249+E247</f>
        <v>22975121</v>
      </c>
    </row>
    <row r="247" spans="1:5" ht="30.75">
      <c r="A247" s="25" t="s">
        <v>31</v>
      </c>
      <c r="B247" s="19" t="s">
        <v>189</v>
      </c>
      <c r="C247" s="19">
        <v>200</v>
      </c>
      <c r="D247" s="23">
        <f>D248</f>
        <v>1156597</v>
      </c>
      <c r="E247" s="23">
        <f>E248</f>
        <v>1156597</v>
      </c>
    </row>
    <row r="248" spans="1:5" ht="30.75">
      <c r="A248" s="22" t="s">
        <v>32</v>
      </c>
      <c r="B248" s="19" t="s">
        <v>189</v>
      </c>
      <c r="C248" s="19">
        <v>240</v>
      </c>
      <c r="D248" s="23">
        <v>1156597</v>
      </c>
      <c r="E248" s="23">
        <v>1156597</v>
      </c>
    </row>
    <row r="249" spans="1:5" ht="15">
      <c r="A249" s="22" t="s">
        <v>33</v>
      </c>
      <c r="B249" s="19" t="s">
        <v>189</v>
      </c>
      <c r="C249" s="19">
        <v>300</v>
      </c>
      <c r="D249" s="23">
        <f>D250</f>
        <v>21818524</v>
      </c>
      <c r="E249" s="23">
        <f>E250</f>
        <v>21818524</v>
      </c>
    </row>
    <row r="250" spans="1:5" ht="30.75">
      <c r="A250" s="22" t="s">
        <v>183</v>
      </c>
      <c r="B250" s="19" t="s">
        <v>189</v>
      </c>
      <c r="C250" s="19">
        <v>310</v>
      </c>
      <c r="D250" s="23">
        <v>21818524</v>
      </c>
      <c r="E250" s="23">
        <v>21818524</v>
      </c>
    </row>
    <row r="251" spans="1:5" ht="46.5">
      <c r="A251" s="22" t="s">
        <v>190</v>
      </c>
      <c r="B251" s="19" t="s">
        <v>191</v>
      </c>
      <c r="C251" s="19"/>
      <c r="D251" s="23">
        <f>D254+D252</f>
        <v>1090019</v>
      </c>
      <c r="E251" s="23">
        <f>E254+E252</f>
        <v>1102222</v>
      </c>
    </row>
    <row r="252" spans="1:5" s="21" customFormat="1" ht="30.75">
      <c r="A252" s="25" t="s">
        <v>31</v>
      </c>
      <c r="B252" s="19" t="s">
        <v>191</v>
      </c>
      <c r="C252" s="19">
        <v>200</v>
      </c>
      <c r="D252" s="23">
        <f>D253</f>
        <v>10613</v>
      </c>
      <c r="E252" s="23">
        <f>E253</f>
        <v>10732</v>
      </c>
    </row>
    <row r="253" spans="1:5" s="21" customFormat="1" ht="30.75">
      <c r="A253" s="22" t="s">
        <v>32</v>
      </c>
      <c r="B253" s="19" t="s">
        <v>191</v>
      </c>
      <c r="C253" s="19">
        <v>240</v>
      </c>
      <c r="D253" s="23">
        <v>10613</v>
      </c>
      <c r="E253" s="23">
        <v>10732</v>
      </c>
    </row>
    <row r="254" spans="1:5" s="21" customFormat="1" ht="15">
      <c r="A254" s="22" t="s">
        <v>33</v>
      </c>
      <c r="B254" s="19" t="s">
        <v>191</v>
      </c>
      <c r="C254" s="19">
        <v>300</v>
      </c>
      <c r="D254" s="23">
        <f>D255</f>
        <v>1079406</v>
      </c>
      <c r="E254" s="23">
        <f>E255</f>
        <v>1091490</v>
      </c>
    </row>
    <row r="255" spans="1:5" s="13" customFormat="1" ht="30.75">
      <c r="A255" s="22" t="s">
        <v>183</v>
      </c>
      <c r="B255" s="19" t="s">
        <v>191</v>
      </c>
      <c r="C255" s="19">
        <v>310</v>
      </c>
      <c r="D255" s="23">
        <v>1079406</v>
      </c>
      <c r="E255" s="23">
        <v>1091490</v>
      </c>
    </row>
    <row r="256" spans="1:5" s="13" customFormat="1" ht="46.5">
      <c r="A256" s="22" t="s">
        <v>192</v>
      </c>
      <c r="B256" s="19" t="s">
        <v>193</v>
      </c>
      <c r="C256" s="19"/>
      <c r="D256" s="23">
        <f>D259+D257</f>
        <v>3000000</v>
      </c>
      <c r="E256" s="23">
        <f>E259+E257</f>
        <v>3000000</v>
      </c>
    </row>
    <row r="257" spans="1:5" s="13" customFormat="1" ht="30.75">
      <c r="A257" s="25" t="s">
        <v>31</v>
      </c>
      <c r="B257" s="19" t="s">
        <v>193</v>
      </c>
      <c r="C257" s="19">
        <v>200</v>
      </c>
      <c r="D257" s="20">
        <f>D258</f>
        <v>29703</v>
      </c>
      <c r="E257" s="20">
        <f>E258</f>
        <v>29703</v>
      </c>
    </row>
    <row r="258" spans="1:5" s="21" customFormat="1" ht="30.75">
      <c r="A258" s="22" t="s">
        <v>32</v>
      </c>
      <c r="B258" s="19" t="s">
        <v>193</v>
      </c>
      <c r="C258" s="19">
        <v>240</v>
      </c>
      <c r="D258" s="20">
        <v>29703</v>
      </c>
      <c r="E258" s="20">
        <v>29703</v>
      </c>
    </row>
    <row r="259" spans="1:5" s="21" customFormat="1" ht="15">
      <c r="A259" s="22" t="s">
        <v>33</v>
      </c>
      <c r="B259" s="19" t="s">
        <v>193</v>
      </c>
      <c r="C259" s="19">
        <v>300</v>
      </c>
      <c r="D259" s="20">
        <f>D260</f>
        <v>2970297</v>
      </c>
      <c r="E259" s="20">
        <f>E260</f>
        <v>2970297</v>
      </c>
    </row>
    <row r="260" spans="1:5" s="21" customFormat="1" ht="30.75">
      <c r="A260" s="22" t="s">
        <v>183</v>
      </c>
      <c r="B260" s="19" t="s">
        <v>193</v>
      </c>
      <c r="C260" s="19">
        <v>310</v>
      </c>
      <c r="D260" s="20">
        <v>2970297</v>
      </c>
      <c r="E260" s="20">
        <v>2970297</v>
      </c>
    </row>
    <row r="261" spans="1:5" s="21" customFormat="1" ht="46.5">
      <c r="A261" s="22" t="s">
        <v>194</v>
      </c>
      <c r="B261" s="19" t="s">
        <v>195</v>
      </c>
      <c r="C261" s="19"/>
      <c r="D261" s="23">
        <f>D264+D262</f>
        <v>281673910</v>
      </c>
      <c r="E261" s="23">
        <f>E264+E262</f>
        <v>281673910</v>
      </c>
    </row>
    <row r="262" spans="1:5" s="13" customFormat="1" ht="30.75">
      <c r="A262" s="25" t="s">
        <v>31</v>
      </c>
      <c r="B262" s="19" t="s">
        <v>195</v>
      </c>
      <c r="C262" s="19">
        <v>200</v>
      </c>
      <c r="D262" s="23">
        <f>D263</f>
        <v>2827354</v>
      </c>
      <c r="E262" s="23">
        <f>E263</f>
        <v>2827354</v>
      </c>
    </row>
    <row r="263" spans="1:5" s="21" customFormat="1" ht="30.75">
      <c r="A263" s="22" t="s">
        <v>32</v>
      </c>
      <c r="B263" s="19" t="s">
        <v>195</v>
      </c>
      <c r="C263" s="19">
        <v>240</v>
      </c>
      <c r="D263" s="23">
        <v>2827354</v>
      </c>
      <c r="E263" s="23">
        <v>2827354</v>
      </c>
    </row>
    <row r="264" spans="1:5" s="21" customFormat="1" ht="15">
      <c r="A264" s="22" t="s">
        <v>33</v>
      </c>
      <c r="B264" s="19" t="s">
        <v>195</v>
      </c>
      <c r="C264" s="19">
        <v>300</v>
      </c>
      <c r="D264" s="23">
        <f>SUM(D265:D266)</f>
        <v>278846556</v>
      </c>
      <c r="E264" s="23">
        <f>SUM(E265:E266)</f>
        <v>278846556</v>
      </c>
    </row>
    <row r="265" spans="1:5" s="13" customFormat="1" ht="30.75">
      <c r="A265" s="22" t="s">
        <v>183</v>
      </c>
      <c r="B265" s="19" t="s">
        <v>195</v>
      </c>
      <c r="C265" s="19">
        <v>310</v>
      </c>
      <c r="D265" s="23">
        <v>242052027</v>
      </c>
      <c r="E265" s="23">
        <v>242052027</v>
      </c>
    </row>
    <row r="266" spans="1:5" s="21" customFormat="1" ht="30.75">
      <c r="A266" s="22" t="s">
        <v>34</v>
      </c>
      <c r="B266" s="19" t="s">
        <v>195</v>
      </c>
      <c r="C266" s="19">
        <v>320</v>
      </c>
      <c r="D266" s="23">
        <v>36794529</v>
      </c>
      <c r="E266" s="23">
        <v>36794529</v>
      </c>
    </row>
    <row r="267" spans="1:5" s="13" customFormat="1" ht="46.5">
      <c r="A267" s="22" t="s">
        <v>196</v>
      </c>
      <c r="B267" s="19" t="s">
        <v>197</v>
      </c>
      <c r="C267" s="19"/>
      <c r="D267" s="23">
        <f>D270+D268</f>
        <v>49263</v>
      </c>
      <c r="E267" s="23">
        <f>E270+E268</f>
        <v>49263</v>
      </c>
    </row>
    <row r="268" spans="1:5" s="21" customFormat="1" ht="30.75">
      <c r="A268" s="25" t="s">
        <v>31</v>
      </c>
      <c r="B268" s="19" t="s">
        <v>197</v>
      </c>
      <c r="C268" s="19">
        <v>200</v>
      </c>
      <c r="D268" s="23">
        <f>D269</f>
        <v>488</v>
      </c>
      <c r="E268" s="23">
        <f>E269</f>
        <v>488</v>
      </c>
    </row>
    <row r="269" spans="1:5" s="21" customFormat="1" ht="30.75">
      <c r="A269" s="22" t="s">
        <v>32</v>
      </c>
      <c r="B269" s="19" t="s">
        <v>197</v>
      </c>
      <c r="C269" s="19">
        <v>240</v>
      </c>
      <c r="D269" s="23">
        <v>488</v>
      </c>
      <c r="E269" s="23">
        <v>488</v>
      </c>
    </row>
    <row r="270" spans="1:5" s="21" customFormat="1" ht="15">
      <c r="A270" s="22" t="s">
        <v>33</v>
      </c>
      <c r="B270" s="19" t="s">
        <v>197</v>
      </c>
      <c r="C270" s="19">
        <v>300</v>
      </c>
      <c r="D270" s="23">
        <f>D271</f>
        <v>48775</v>
      </c>
      <c r="E270" s="23">
        <f>E271</f>
        <v>48775</v>
      </c>
    </row>
    <row r="271" spans="1:5" s="21" customFormat="1" ht="30.75">
      <c r="A271" s="22" t="s">
        <v>183</v>
      </c>
      <c r="B271" s="19" t="s">
        <v>197</v>
      </c>
      <c r="C271" s="19">
        <v>310</v>
      </c>
      <c r="D271" s="23">
        <v>48775</v>
      </c>
      <c r="E271" s="23">
        <v>48775</v>
      </c>
    </row>
    <row r="272" spans="1:5" s="21" customFormat="1" ht="62.25">
      <c r="A272" s="22" t="s">
        <v>198</v>
      </c>
      <c r="B272" s="19" t="s">
        <v>199</v>
      </c>
      <c r="C272" s="19"/>
      <c r="D272" s="23">
        <f aca="true" t="shared" si="74" ref="D272:D273">D273</f>
        <v>1000000</v>
      </c>
      <c r="E272" s="23">
        <f aca="true" t="shared" si="75" ref="E272:E273">E273</f>
        <v>1000000</v>
      </c>
    </row>
    <row r="273" spans="1:5" s="21" customFormat="1" ht="15">
      <c r="A273" s="22" t="s">
        <v>33</v>
      </c>
      <c r="B273" s="19" t="s">
        <v>199</v>
      </c>
      <c r="C273" s="19">
        <v>300</v>
      </c>
      <c r="D273" s="23">
        <f t="shared" si="74"/>
        <v>1000000</v>
      </c>
      <c r="E273" s="23">
        <f t="shared" si="75"/>
        <v>1000000</v>
      </c>
    </row>
    <row r="274" spans="1:5" s="21" customFormat="1" ht="30.75">
      <c r="A274" s="22" t="s">
        <v>34</v>
      </c>
      <c r="B274" s="19" t="s">
        <v>199</v>
      </c>
      <c r="C274" s="19">
        <v>320</v>
      </c>
      <c r="D274" s="23">
        <f>500000+500000</f>
        <v>1000000</v>
      </c>
      <c r="E274" s="23">
        <f>500000+500000</f>
        <v>1000000</v>
      </c>
    </row>
    <row r="275" spans="1:5" s="21" customFormat="1" ht="30.75">
      <c r="A275" s="22" t="s">
        <v>200</v>
      </c>
      <c r="B275" s="19" t="s">
        <v>201</v>
      </c>
      <c r="C275" s="19"/>
      <c r="D275" s="23">
        <f>D278+D276</f>
        <v>600000</v>
      </c>
      <c r="E275" s="23">
        <f>E278+E276</f>
        <v>600000</v>
      </c>
    </row>
    <row r="276" spans="1:5" s="21" customFormat="1" ht="30.75">
      <c r="A276" s="25" t="s">
        <v>31</v>
      </c>
      <c r="B276" s="19" t="s">
        <v>201</v>
      </c>
      <c r="C276" s="19">
        <v>200</v>
      </c>
      <c r="D276" s="23">
        <f>D277</f>
        <v>6000</v>
      </c>
      <c r="E276" s="23">
        <f>E277</f>
        <v>6000</v>
      </c>
    </row>
    <row r="277" spans="1:5" s="13" customFormat="1" ht="30.75">
      <c r="A277" s="22" t="s">
        <v>32</v>
      </c>
      <c r="B277" s="19" t="s">
        <v>201</v>
      </c>
      <c r="C277" s="19">
        <v>240</v>
      </c>
      <c r="D277" s="23">
        <v>6000</v>
      </c>
      <c r="E277" s="23">
        <v>6000</v>
      </c>
    </row>
    <row r="278" spans="1:5" s="21" customFormat="1" ht="15">
      <c r="A278" s="22" t="s">
        <v>33</v>
      </c>
      <c r="B278" s="19" t="s">
        <v>201</v>
      </c>
      <c r="C278" s="19">
        <v>300</v>
      </c>
      <c r="D278" s="23">
        <f>D279</f>
        <v>594000</v>
      </c>
      <c r="E278" s="23">
        <f>E279</f>
        <v>594000</v>
      </c>
    </row>
    <row r="279" spans="1:5" s="21" customFormat="1" ht="30.75">
      <c r="A279" s="22" t="s">
        <v>183</v>
      </c>
      <c r="B279" s="19" t="s">
        <v>201</v>
      </c>
      <c r="C279" s="19">
        <v>310</v>
      </c>
      <c r="D279" s="23">
        <v>594000</v>
      </c>
      <c r="E279" s="23">
        <v>594000</v>
      </c>
    </row>
    <row r="280" spans="1:5" s="21" customFormat="1" ht="62.25">
      <c r="A280" s="22" t="s">
        <v>202</v>
      </c>
      <c r="B280" s="19" t="s">
        <v>203</v>
      </c>
      <c r="C280" s="19"/>
      <c r="D280" s="23">
        <f>SUM(D281)</f>
        <v>100000</v>
      </c>
      <c r="E280" s="23">
        <f>SUM(E281)</f>
        <v>100000</v>
      </c>
    </row>
    <row r="281" spans="1:5" s="21" customFormat="1" ht="15">
      <c r="A281" s="22" t="s">
        <v>33</v>
      </c>
      <c r="B281" s="19" t="s">
        <v>203</v>
      </c>
      <c r="C281" s="19">
        <v>300</v>
      </c>
      <c r="D281" s="23">
        <f>D282</f>
        <v>100000</v>
      </c>
      <c r="E281" s="23">
        <f>E282</f>
        <v>100000</v>
      </c>
    </row>
    <row r="282" spans="1:5" ht="30.75">
      <c r="A282" s="22" t="s">
        <v>183</v>
      </c>
      <c r="B282" s="19" t="s">
        <v>203</v>
      </c>
      <c r="C282" s="19">
        <v>310</v>
      </c>
      <c r="D282" s="23">
        <v>100000</v>
      </c>
      <c r="E282" s="23">
        <v>100000</v>
      </c>
    </row>
    <row r="283" spans="1:5" ht="30.75">
      <c r="A283" s="22" t="s">
        <v>204</v>
      </c>
      <c r="B283" s="19" t="s">
        <v>205</v>
      </c>
      <c r="C283" s="19"/>
      <c r="D283" s="23">
        <f>D286+D284</f>
        <v>800000</v>
      </c>
      <c r="E283" s="23">
        <f>E286+E284</f>
        <v>800000</v>
      </c>
    </row>
    <row r="284" spans="1:5" ht="30.75">
      <c r="A284" s="25" t="s">
        <v>31</v>
      </c>
      <c r="B284" s="19" t="s">
        <v>205</v>
      </c>
      <c r="C284" s="19">
        <v>200</v>
      </c>
      <c r="D284" s="23">
        <v>120000</v>
      </c>
      <c r="E284" s="23">
        <v>120000</v>
      </c>
    </row>
    <row r="285" spans="1:5" ht="30.75">
      <c r="A285" s="22" t="s">
        <v>32</v>
      </c>
      <c r="B285" s="19" t="s">
        <v>205</v>
      </c>
      <c r="C285" s="19">
        <v>240</v>
      </c>
      <c r="D285" s="23">
        <v>128000</v>
      </c>
      <c r="E285" s="23">
        <v>128000</v>
      </c>
    </row>
    <row r="286" spans="1:5" s="21" customFormat="1" ht="15">
      <c r="A286" s="22" t="s">
        <v>33</v>
      </c>
      <c r="B286" s="19" t="s">
        <v>205</v>
      </c>
      <c r="C286" s="19">
        <v>300</v>
      </c>
      <c r="D286" s="23">
        <f>D287</f>
        <v>680000</v>
      </c>
      <c r="E286" s="23">
        <f>E287</f>
        <v>680000</v>
      </c>
    </row>
    <row r="287" spans="1:5" s="21" customFormat="1" ht="30.75">
      <c r="A287" s="22" t="s">
        <v>183</v>
      </c>
      <c r="B287" s="19" t="s">
        <v>205</v>
      </c>
      <c r="C287" s="19">
        <v>310</v>
      </c>
      <c r="D287" s="23">
        <v>680000</v>
      </c>
      <c r="E287" s="23">
        <v>680000</v>
      </c>
    </row>
    <row r="288" spans="1:5" s="21" customFormat="1" ht="46.5">
      <c r="A288" s="22" t="s">
        <v>206</v>
      </c>
      <c r="B288" s="19" t="s">
        <v>207</v>
      </c>
      <c r="C288" s="19"/>
      <c r="D288" s="23">
        <f>D291+D289</f>
        <v>4300000</v>
      </c>
      <c r="E288" s="23">
        <f>E291+E289</f>
        <v>4300000</v>
      </c>
    </row>
    <row r="289" spans="1:6" s="13" customFormat="1" ht="30.75">
      <c r="A289" s="25" t="s">
        <v>31</v>
      </c>
      <c r="B289" s="19" t="s">
        <v>207</v>
      </c>
      <c r="C289" s="19">
        <v>200</v>
      </c>
      <c r="D289" s="23">
        <f>D290</f>
        <v>43000</v>
      </c>
      <c r="E289" s="23">
        <f>E290</f>
        <v>43000</v>
      </c>
      <c r="F289" s="21"/>
    </row>
    <row r="290" spans="1:6" s="13" customFormat="1" ht="30.75">
      <c r="A290" s="22" t="s">
        <v>32</v>
      </c>
      <c r="B290" s="19" t="s">
        <v>207</v>
      </c>
      <c r="C290" s="19">
        <v>240</v>
      </c>
      <c r="D290" s="23">
        <v>43000</v>
      </c>
      <c r="E290" s="23">
        <v>43000</v>
      </c>
      <c r="F290" s="21"/>
    </row>
    <row r="291" spans="1:5" s="21" customFormat="1" ht="15">
      <c r="A291" s="22" t="s">
        <v>33</v>
      </c>
      <c r="B291" s="19" t="s">
        <v>207</v>
      </c>
      <c r="C291" s="19">
        <v>300</v>
      </c>
      <c r="D291" s="23">
        <f>D292</f>
        <v>4257000</v>
      </c>
      <c r="E291" s="23">
        <f>E292</f>
        <v>4257000</v>
      </c>
    </row>
    <row r="292" spans="1:5" ht="30.75">
      <c r="A292" s="22" t="s">
        <v>183</v>
      </c>
      <c r="B292" s="19" t="s">
        <v>207</v>
      </c>
      <c r="C292" s="19">
        <v>310</v>
      </c>
      <c r="D292" s="23">
        <v>4257000</v>
      </c>
      <c r="E292" s="23">
        <v>4257000</v>
      </c>
    </row>
    <row r="293" spans="1:5" ht="15">
      <c r="A293" s="22" t="s">
        <v>208</v>
      </c>
      <c r="B293" s="19" t="s">
        <v>209</v>
      </c>
      <c r="C293" s="19"/>
      <c r="D293" s="23">
        <f>D296+D294</f>
        <v>330000</v>
      </c>
      <c r="E293" s="23">
        <f>E296+E294</f>
        <v>330000</v>
      </c>
    </row>
    <row r="294" spans="1:5" ht="30.75">
      <c r="A294" s="25" t="s">
        <v>31</v>
      </c>
      <c r="B294" s="19" t="s">
        <v>209</v>
      </c>
      <c r="C294" s="19">
        <v>200</v>
      </c>
      <c r="D294" s="23">
        <f>D295</f>
        <v>4000</v>
      </c>
      <c r="E294" s="23">
        <f>E295</f>
        <v>4000</v>
      </c>
    </row>
    <row r="295" spans="1:5" s="13" customFormat="1" ht="30.75">
      <c r="A295" s="22" t="s">
        <v>32</v>
      </c>
      <c r="B295" s="19" t="s">
        <v>209</v>
      </c>
      <c r="C295" s="19">
        <v>240</v>
      </c>
      <c r="D295" s="23">
        <v>4000</v>
      </c>
      <c r="E295" s="23">
        <v>4000</v>
      </c>
    </row>
    <row r="296" spans="1:5" s="13" customFormat="1" ht="15">
      <c r="A296" s="22" t="s">
        <v>33</v>
      </c>
      <c r="B296" s="19" t="s">
        <v>209</v>
      </c>
      <c r="C296" s="19">
        <v>300</v>
      </c>
      <c r="D296" s="23">
        <f>D297</f>
        <v>326000</v>
      </c>
      <c r="E296" s="23">
        <f>E297</f>
        <v>326000</v>
      </c>
    </row>
    <row r="297" spans="1:5" s="13" customFormat="1" ht="30.75">
      <c r="A297" s="22" t="s">
        <v>183</v>
      </c>
      <c r="B297" s="19" t="s">
        <v>209</v>
      </c>
      <c r="C297" s="19">
        <v>310</v>
      </c>
      <c r="D297" s="23">
        <v>326000</v>
      </c>
      <c r="E297" s="23">
        <v>326000</v>
      </c>
    </row>
    <row r="298" spans="1:5" s="21" customFormat="1" ht="46.5">
      <c r="A298" s="22" t="s">
        <v>210</v>
      </c>
      <c r="B298" s="19" t="s">
        <v>211</v>
      </c>
      <c r="C298" s="19"/>
      <c r="D298" s="20">
        <f>D301+D299</f>
        <v>10500000</v>
      </c>
      <c r="E298" s="20">
        <f>E301+E299</f>
        <v>10500000</v>
      </c>
    </row>
    <row r="299" spans="1:5" s="21" customFormat="1" ht="30.75">
      <c r="A299" s="25" t="s">
        <v>31</v>
      </c>
      <c r="B299" s="19" t="s">
        <v>211</v>
      </c>
      <c r="C299" s="19">
        <v>200</v>
      </c>
      <c r="D299" s="20">
        <f>D300</f>
        <v>104000</v>
      </c>
      <c r="E299" s="20">
        <f>E300</f>
        <v>104000</v>
      </c>
    </row>
    <row r="300" spans="1:5" s="21" customFormat="1" ht="30.75">
      <c r="A300" s="25" t="s">
        <v>32</v>
      </c>
      <c r="B300" s="19" t="s">
        <v>211</v>
      </c>
      <c r="C300" s="19">
        <v>240</v>
      </c>
      <c r="D300" s="20">
        <v>104000</v>
      </c>
      <c r="E300" s="20">
        <v>104000</v>
      </c>
    </row>
    <row r="301" spans="1:5" s="21" customFormat="1" ht="15">
      <c r="A301" s="22" t="s">
        <v>33</v>
      </c>
      <c r="B301" s="19" t="s">
        <v>211</v>
      </c>
      <c r="C301" s="19">
        <v>300</v>
      </c>
      <c r="D301" s="20">
        <f>D302</f>
        <v>10396000</v>
      </c>
      <c r="E301" s="20">
        <f>E302</f>
        <v>10396000</v>
      </c>
    </row>
    <row r="302" spans="1:5" s="21" customFormat="1" ht="30.75">
      <c r="A302" s="22" t="s">
        <v>183</v>
      </c>
      <c r="B302" s="19" t="s">
        <v>211</v>
      </c>
      <c r="C302" s="19">
        <v>310</v>
      </c>
      <c r="D302" s="20">
        <v>10396000</v>
      </c>
      <c r="E302" s="20">
        <v>10396000</v>
      </c>
    </row>
    <row r="303" spans="1:5" s="21" customFormat="1" ht="30.75">
      <c r="A303" s="22" t="s">
        <v>212</v>
      </c>
      <c r="B303" s="19" t="s">
        <v>213</v>
      </c>
      <c r="C303" s="19"/>
      <c r="D303" s="20">
        <f aca="true" t="shared" si="76" ref="D303:D304">D304</f>
        <v>1000000</v>
      </c>
      <c r="E303" s="20">
        <f aca="true" t="shared" si="77" ref="E303:E304">E304</f>
        <v>1000000</v>
      </c>
    </row>
    <row r="304" spans="1:5" s="21" customFormat="1" ht="30.75">
      <c r="A304" s="25" t="s">
        <v>31</v>
      </c>
      <c r="B304" s="19" t="s">
        <v>213</v>
      </c>
      <c r="C304" s="19">
        <v>200</v>
      </c>
      <c r="D304" s="20">
        <f t="shared" si="76"/>
        <v>1000000</v>
      </c>
      <c r="E304" s="20">
        <f t="shared" si="77"/>
        <v>1000000</v>
      </c>
    </row>
    <row r="305" spans="1:5" s="13" customFormat="1" ht="30.75">
      <c r="A305" s="25" t="s">
        <v>32</v>
      </c>
      <c r="B305" s="19" t="s">
        <v>213</v>
      </c>
      <c r="C305" s="19">
        <v>240</v>
      </c>
      <c r="D305" s="23">
        <v>1000000</v>
      </c>
      <c r="E305" s="23">
        <v>1000000</v>
      </c>
    </row>
    <row r="306" spans="1:5" s="13" customFormat="1" ht="46.5">
      <c r="A306" s="22" t="s">
        <v>214</v>
      </c>
      <c r="B306" s="19" t="s">
        <v>215</v>
      </c>
      <c r="C306" s="19"/>
      <c r="D306" s="23">
        <f aca="true" t="shared" si="78" ref="D306:D307">D307</f>
        <v>2251569</v>
      </c>
      <c r="E306" s="23">
        <f aca="true" t="shared" si="79" ref="E306:E307">E307</f>
        <v>2463616</v>
      </c>
    </row>
    <row r="307" spans="1:5" s="13" customFormat="1" ht="15">
      <c r="A307" s="22" t="s">
        <v>33</v>
      </c>
      <c r="B307" s="19" t="s">
        <v>215</v>
      </c>
      <c r="C307" s="19">
        <v>300</v>
      </c>
      <c r="D307" s="23">
        <f t="shared" si="78"/>
        <v>2251569</v>
      </c>
      <c r="E307" s="23">
        <f t="shared" si="79"/>
        <v>2463616</v>
      </c>
    </row>
    <row r="308" spans="1:5" s="21" customFormat="1" ht="30.75">
      <c r="A308" s="22" t="s">
        <v>183</v>
      </c>
      <c r="B308" s="19" t="s">
        <v>215</v>
      </c>
      <c r="C308" s="19">
        <v>310</v>
      </c>
      <c r="D308" s="23">
        <v>2251569</v>
      </c>
      <c r="E308" s="23">
        <v>2463616</v>
      </c>
    </row>
    <row r="309" spans="1:5" s="13" customFormat="1" ht="30.75">
      <c r="A309" s="22" t="s">
        <v>216</v>
      </c>
      <c r="B309" s="19" t="s">
        <v>217</v>
      </c>
      <c r="C309" s="19"/>
      <c r="D309" s="23">
        <f aca="true" t="shared" si="80" ref="D309:D310">D310</f>
        <v>192110196</v>
      </c>
      <c r="E309" s="23">
        <f aca="true" t="shared" si="81" ref="E309:E310">E310</f>
        <v>207286902</v>
      </c>
    </row>
    <row r="310" spans="1:5" s="13" customFormat="1" ht="15">
      <c r="A310" s="22" t="s">
        <v>33</v>
      </c>
      <c r="B310" s="19" t="s">
        <v>217</v>
      </c>
      <c r="C310" s="19">
        <v>300</v>
      </c>
      <c r="D310" s="23">
        <f t="shared" si="80"/>
        <v>192110196</v>
      </c>
      <c r="E310" s="23">
        <f t="shared" si="81"/>
        <v>207286902</v>
      </c>
    </row>
    <row r="311" spans="1:5" s="21" customFormat="1" ht="30.75">
      <c r="A311" s="22" t="s">
        <v>183</v>
      </c>
      <c r="B311" s="19" t="s">
        <v>217</v>
      </c>
      <c r="C311" s="19">
        <v>310</v>
      </c>
      <c r="D311" s="23">
        <v>192110196</v>
      </c>
      <c r="E311" s="23">
        <v>207286902</v>
      </c>
    </row>
    <row r="312" spans="1:5" ht="46.5">
      <c r="A312" s="22" t="s">
        <v>218</v>
      </c>
      <c r="B312" s="19" t="s">
        <v>219</v>
      </c>
      <c r="C312" s="19"/>
      <c r="D312" s="23">
        <f>D315+D313</f>
        <v>31652294</v>
      </c>
      <c r="E312" s="23">
        <f>E315+E313</f>
        <v>32341752</v>
      </c>
    </row>
    <row r="313" spans="1:5" ht="30.75">
      <c r="A313" s="25" t="s">
        <v>31</v>
      </c>
      <c r="B313" s="19" t="s">
        <v>219</v>
      </c>
      <c r="C313" s="19">
        <v>200</v>
      </c>
      <c r="D313" s="23">
        <f>D314</f>
        <v>313358</v>
      </c>
      <c r="E313" s="23">
        <f>E314</f>
        <v>320184</v>
      </c>
    </row>
    <row r="314" spans="1:5" s="33" customFormat="1" ht="30.75">
      <c r="A314" s="22" t="s">
        <v>32</v>
      </c>
      <c r="B314" s="19" t="s">
        <v>219</v>
      </c>
      <c r="C314" s="19">
        <v>240</v>
      </c>
      <c r="D314" s="23">
        <v>313358</v>
      </c>
      <c r="E314" s="23">
        <v>320184</v>
      </c>
    </row>
    <row r="315" spans="1:5" s="33" customFormat="1" ht="15">
      <c r="A315" s="22" t="s">
        <v>33</v>
      </c>
      <c r="B315" s="19" t="s">
        <v>219</v>
      </c>
      <c r="C315" s="19">
        <v>300</v>
      </c>
      <c r="D315" s="23">
        <f>D316</f>
        <v>31338936</v>
      </c>
      <c r="E315" s="23">
        <f>E316</f>
        <v>32021568</v>
      </c>
    </row>
    <row r="316" spans="1:5" ht="30.75">
      <c r="A316" s="22" t="s">
        <v>183</v>
      </c>
      <c r="B316" s="19" t="s">
        <v>219</v>
      </c>
      <c r="C316" s="19">
        <v>310</v>
      </c>
      <c r="D316" s="23">
        <v>31338936</v>
      </c>
      <c r="E316" s="23">
        <v>32021568</v>
      </c>
    </row>
    <row r="317" spans="1:5" s="33" customFormat="1" ht="78">
      <c r="A317" s="22" t="s">
        <v>220</v>
      </c>
      <c r="B317" s="19" t="s">
        <v>221</v>
      </c>
      <c r="C317" s="19"/>
      <c r="D317" s="23">
        <f>D318+D320</f>
        <v>53642763</v>
      </c>
      <c r="E317" s="23">
        <f>E318+E320</f>
        <v>53642763</v>
      </c>
    </row>
    <row r="318" spans="1:5" s="33" customFormat="1" ht="30.75">
      <c r="A318" s="25" t="s">
        <v>31</v>
      </c>
      <c r="B318" s="19" t="s">
        <v>221</v>
      </c>
      <c r="C318" s="19">
        <v>200</v>
      </c>
      <c r="D318" s="23">
        <f>D319</f>
        <v>438139</v>
      </c>
      <c r="E318" s="23">
        <f>E319</f>
        <v>438139</v>
      </c>
    </row>
    <row r="319" spans="1:5" s="33" customFormat="1" ht="30.75">
      <c r="A319" s="22" t="s">
        <v>32</v>
      </c>
      <c r="B319" s="19" t="s">
        <v>221</v>
      </c>
      <c r="C319" s="19">
        <v>240</v>
      </c>
      <c r="D319" s="23">
        <v>438139</v>
      </c>
      <c r="E319" s="23">
        <v>438139</v>
      </c>
    </row>
    <row r="320" spans="1:5" s="33" customFormat="1" ht="15">
      <c r="A320" s="22" t="s">
        <v>33</v>
      </c>
      <c r="B320" s="19" t="s">
        <v>221</v>
      </c>
      <c r="C320" s="19">
        <v>300</v>
      </c>
      <c r="D320" s="23">
        <f>D321</f>
        <v>53204624</v>
      </c>
      <c r="E320" s="23">
        <f>E321</f>
        <v>53204624</v>
      </c>
    </row>
    <row r="321" spans="1:5" s="33" customFormat="1" ht="30.75">
      <c r="A321" s="22" t="s">
        <v>183</v>
      </c>
      <c r="B321" s="19" t="s">
        <v>221</v>
      </c>
      <c r="C321" s="19">
        <v>310</v>
      </c>
      <c r="D321" s="23">
        <v>53204624</v>
      </c>
      <c r="E321" s="23">
        <v>53204624</v>
      </c>
    </row>
    <row r="322" spans="1:5" s="33" customFormat="1" ht="93">
      <c r="A322" s="22" t="s">
        <v>222</v>
      </c>
      <c r="B322" s="19" t="s">
        <v>223</v>
      </c>
      <c r="C322" s="19"/>
      <c r="D322" s="23">
        <f aca="true" t="shared" si="82" ref="D322:D323">D323</f>
        <v>98995711</v>
      </c>
      <c r="E322" s="23">
        <f aca="true" t="shared" si="83" ref="E322:E323">E323</f>
        <v>104539471</v>
      </c>
    </row>
    <row r="323" spans="1:5" s="33" customFormat="1" ht="15">
      <c r="A323" s="22" t="s">
        <v>33</v>
      </c>
      <c r="B323" s="19" t="s">
        <v>223</v>
      </c>
      <c r="C323" s="19">
        <v>300</v>
      </c>
      <c r="D323" s="23">
        <f t="shared" si="82"/>
        <v>98995711</v>
      </c>
      <c r="E323" s="23">
        <f t="shared" si="83"/>
        <v>104539471</v>
      </c>
    </row>
    <row r="324" spans="1:5" ht="30.75">
      <c r="A324" s="22" t="s">
        <v>183</v>
      </c>
      <c r="B324" s="19" t="s">
        <v>223</v>
      </c>
      <c r="C324" s="19">
        <v>310</v>
      </c>
      <c r="D324" s="23">
        <v>98995711</v>
      </c>
      <c r="E324" s="23">
        <v>104539471</v>
      </c>
    </row>
    <row r="325" spans="1:5" ht="78">
      <c r="A325" s="22" t="s">
        <v>224</v>
      </c>
      <c r="B325" s="19" t="s">
        <v>225</v>
      </c>
      <c r="C325" s="19"/>
      <c r="D325" s="23">
        <f aca="true" t="shared" si="84" ref="D325:D326">D326</f>
        <v>81067374</v>
      </c>
      <c r="E325" s="23">
        <f aca="true" t="shared" si="85" ref="E325:E326">E326</f>
        <v>86391851</v>
      </c>
    </row>
    <row r="326" spans="1:5" ht="15">
      <c r="A326" s="22" t="s">
        <v>33</v>
      </c>
      <c r="B326" s="19" t="s">
        <v>225</v>
      </c>
      <c r="C326" s="19">
        <v>300</v>
      </c>
      <c r="D326" s="23">
        <f t="shared" si="84"/>
        <v>81067374</v>
      </c>
      <c r="E326" s="23">
        <f t="shared" si="85"/>
        <v>86391851</v>
      </c>
    </row>
    <row r="327" spans="1:5" s="33" customFormat="1" ht="30.75">
      <c r="A327" s="22" t="s">
        <v>183</v>
      </c>
      <c r="B327" s="19" t="s">
        <v>225</v>
      </c>
      <c r="C327" s="19">
        <v>310</v>
      </c>
      <c r="D327" s="23">
        <v>81067374</v>
      </c>
      <c r="E327" s="23">
        <v>86391851</v>
      </c>
    </row>
    <row r="328" spans="1:5" s="33" customFormat="1" ht="108.75">
      <c r="A328" s="22" t="s">
        <v>226</v>
      </c>
      <c r="B328" s="19" t="s">
        <v>227</v>
      </c>
      <c r="C328" s="19"/>
      <c r="D328" s="23">
        <f aca="true" t="shared" si="86" ref="D328:D329">D329</f>
        <v>2131020</v>
      </c>
      <c r="E328" s="23">
        <f aca="true" t="shared" si="87" ref="E328:E329">E329</f>
        <v>2131020</v>
      </c>
    </row>
    <row r="329" spans="1:5" ht="15">
      <c r="A329" s="22" t="s">
        <v>33</v>
      </c>
      <c r="B329" s="19" t="s">
        <v>227</v>
      </c>
      <c r="C329" s="19">
        <v>300</v>
      </c>
      <c r="D329" s="23">
        <f t="shared" si="86"/>
        <v>2131020</v>
      </c>
      <c r="E329" s="23">
        <f t="shared" si="87"/>
        <v>2131020</v>
      </c>
    </row>
    <row r="330" spans="1:5" ht="30.75">
      <c r="A330" s="22" t="s">
        <v>183</v>
      </c>
      <c r="B330" s="19" t="s">
        <v>227</v>
      </c>
      <c r="C330" s="19">
        <v>310</v>
      </c>
      <c r="D330" s="23">
        <v>2131020</v>
      </c>
      <c r="E330" s="23">
        <v>2131020</v>
      </c>
    </row>
    <row r="331" spans="1:5" s="33" customFormat="1" ht="15">
      <c r="A331" s="34" t="s">
        <v>228</v>
      </c>
      <c r="B331" s="19" t="s">
        <v>229</v>
      </c>
      <c r="C331" s="19"/>
      <c r="D331" s="20">
        <f>D332+D339+D342+D345+D348</f>
        <v>6370000</v>
      </c>
      <c r="E331" s="20">
        <f>E332+E339+E342+E345+E348</f>
        <v>6370000</v>
      </c>
    </row>
    <row r="332" spans="1:5" s="33" customFormat="1" ht="78">
      <c r="A332" s="22" t="s">
        <v>230</v>
      </c>
      <c r="B332" s="19" t="s">
        <v>231</v>
      </c>
      <c r="C332" s="19"/>
      <c r="D332" s="20">
        <f>SUM(D333,D335,D337)</f>
        <v>3050000</v>
      </c>
      <c r="E332" s="20">
        <f>SUM(E333,E335,E337)</f>
        <v>3050000</v>
      </c>
    </row>
    <row r="333" spans="1:5" ht="30.75">
      <c r="A333" s="25" t="s">
        <v>31</v>
      </c>
      <c r="B333" s="19" t="s">
        <v>231</v>
      </c>
      <c r="C333" s="19">
        <v>200</v>
      </c>
      <c r="D333" s="23">
        <f>D334</f>
        <v>600000</v>
      </c>
      <c r="E333" s="23">
        <f>E334</f>
        <v>600000</v>
      </c>
    </row>
    <row r="334" spans="1:5" ht="30.75">
      <c r="A334" s="25" t="s">
        <v>32</v>
      </c>
      <c r="B334" s="19" t="s">
        <v>231</v>
      </c>
      <c r="C334" s="19">
        <v>240</v>
      </c>
      <c r="D334" s="23">
        <v>600000</v>
      </c>
      <c r="E334" s="23">
        <v>600000</v>
      </c>
    </row>
    <row r="335" spans="1:5" s="33" customFormat="1" ht="30.75">
      <c r="A335" s="22" t="s">
        <v>37</v>
      </c>
      <c r="B335" s="19" t="s">
        <v>231</v>
      </c>
      <c r="C335" s="19">
        <v>400</v>
      </c>
      <c r="D335" s="20">
        <f>D336</f>
        <v>2000000</v>
      </c>
      <c r="E335" s="20">
        <f>E336</f>
        <v>2000000</v>
      </c>
    </row>
    <row r="336" spans="1:5" ht="15">
      <c r="A336" s="22" t="s">
        <v>38</v>
      </c>
      <c r="B336" s="19" t="s">
        <v>231</v>
      </c>
      <c r="C336" s="19">
        <v>410</v>
      </c>
      <c r="D336" s="20">
        <v>2000000</v>
      </c>
      <c r="E336" s="20">
        <v>2000000</v>
      </c>
    </row>
    <row r="337" spans="1:5" ht="30.75">
      <c r="A337" s="22" t="s">
        <v>18</v>
      </c>
      <c r="B337" s="19" t="s">
        <v>231</v>
      </c>
      <c r="C337" s="19">
        <v>600</v>
      </c>
      <c r="D337" s="20">
        <f>SUM(D338:D338)</f>
        <v>450000</v>
      </c>
      <c r="E337" s="20">
        <f>SUM(E338:E338)</f>
        <v>450000</v>
      </c>
    </row>
    <row r="338" spans="1:5" ht="15">
      <c r="A338" s="22" t="s">
        <v>19</v>
      </c>
      <c r="B338" s="19" t="s">
        <v>231</v>
      </c>
      <c r="C338" s="19">
        <v>610</v>
      </c>
      <c r="D338" s="20">
        <v>450000</v>
      </c>
      <c r="E338" s="20">
        <v>450000</v>
      </c>
    </row>
    <row r="339" spans="1:5" ht="30.75">
      <c r="A339" s="18" t="s">
        <v>232</v>
      </c>
      <c r="B339" s="19" t="s">
        <v>233</v>
      </c>
      <c r="C339" s="19"/>
      <c r="D339" s="23">
        <f aca="true" t="shared" si="88" ref="D339:D340">D340</f>
        <v>1850000</v>
      </c>
      <c r="E339" s="23">
        <f aca="true" t="shared" si="89" ref="E339:E340">E340</f>
        <v>1850000</v>
      </c>
    </row>
    <row r="340" spans="1:5" ht="30.75">
      <c r="A340" s="25" t="s">
        <v>31</v>
      </c>
      <c r="B340" s="19" t="s">
        <v>233</v>
      </c>
      <c r="C340" s="19">
        <v>200</v>
      </c>
      <c r="D340" s="23">
        <f t="shared" si="88"/>
        <v>1850000</v>
      </c>
      <c r="E340" s="23">
        <f t="shared" si="89"/>
        <v>1850000</v>
      </c>
    </row>
    <row r="341" spans="1:5" ht="30.75">
      <c r="A341" s="25" t="s">
        <v>32</v>
      </c>
      <c r="B341" s="19" t="s">
        <v>233</v>
      </c>
      <c r="C341" s="19">
        <v>240</v>
      </c>
      <c r="D341" s="23">
        <v>1850000</v>
      </c>
      <c r="E341" s="23">
        <v>1850000</v>
      </c>
    </row>
    <row r="342" spans="1:5" ht="30.75">
      <c r="A342" s="22" t="s">
        <v>234</v>
      </c>
      <c r="B342" s="19" t="s">
        <v>235</v>
      </c>
      <c r="C342" s="19"/>
      <c r="D342" s="23">
        <f aca="true" t="shared" si="90" ref="D342:D343">D343</f>
        <v>1200000</v>
      </c>
      <c r="E342" s="23">
        <f aca="true" t="shared" si="91" ref="E342:E343">E343</f>
        <v>1200000</v>
      </c>
    </row>
    <row r="343" spans="1:5" ht="30.75">
      <c r="A343" s="25" t="s">
        <v>31</v>
      </c>
      <c r="B343" s="19" t="s">
        <v>235</v>
      </c>
      <c r="C343" s="19">
        <v>200</v>
      </c>
      <c r="D343" s="23">
        <f t="shared" si="90"/>
        <v>1200000</v>
      </c>
      <c r="E343" s="23">
        <f t="shared" si="91"/>
        <v>1200000</v>
      </c>
    </row>
    <row r="344" spans="1:5" ht="30.75">
      <c r="A344" s="25" t="s">
        <v>32</v>
      </c>
      <c r="B344" s="19" t="s">
        <v>235</v>
      </c>
      <c r="C344" s="19">
        <v>240</v>
      </c>
      <c r="D344" s="23">
        <v>1200000</v>
      </c>
      <c r="E344" s="23">
        <v>1200000</v>
      </c>
    </row>
    <row r="345" spans="1:5" ht="30.75">
      <c r="A345" s="22" t="s">
        <v>236</v>
      </c>
      <c r="B345" s="19" t="s">
        <v>237</v>
      </c>
      <c r="C345" s="19"/>
      <c r="D345" s="23">
        <f aca="true" t="shared" si="92" ref="D345:D346">D346</f>
        <v>120000</v>
      </c>
      <c r="E345" s="23">
        <f aca="true" t="shared" si="93" ref="E345:E346">E346</f>
        <v>120000</v>
      </c>
    </row>
    <row r="346" spans="1:5" ht="30.75">
      <c r="A346" s="25" t="s">
        <v>31</v>
      </c>
      <c r="B346" s="19" t="s">
        <v>237</v>
      </c>
      <c r="C346" s="19">
        <v>200</v>
      </c>
      <c r="D346" s="23">
        <f t="shared" si="92"/>
        <v>120000</v>
      </c>
      <c r="E346" s="23">
        <f t="shared" si="93"/>
        <v>120000</v>
      </c>
    </row>
    <row r="347" spans="1:5" ht="30.75">
      <c r="A347" s="25" t="s">
        <v>32</v>
      </c>
      <c r="B347" s="19" t="s">
        <v>237</v>
      </c>
      <c r="C347" s="19">
        <v>240</v>
      </c>
      <c r="D347" s="23">
        <v>120000</v>
      </c>
      <c r="E347" s="23">
        <v>120000</v>
      </c>
    </row>
    <row r="348" spans="1:5" ht="30.75">
      <c r="A348" s="22" t="s">
        <v>238</v>
      </c>
      <c r="B348" s="19" t="s">
        <v>239</v>
      </c>
      <c r="C348" s="19"/>
      <c r="D348" s="20">
        <f aca="true" t="shared" si="94" ref="D348:D349">D349</f>
        <v>150000</v>
      </c>
      <c r="E348" s="20">
        <f aca="true" t="shared" si="95" ref="E348:E349">E349</f>
        <v>150000</v>
      </c>
    </row>
    <row r="349" spans="1:5" ht="30.75">
      <c r="A349" s="22" t="s">
        <v>18</v>
      </c>
      <c r="B349" s="19" t="s">
        <v>239</v>
      </c>
      <c r="C349" s="19">
        <v>600</v>
      </c>
      <c r="D349" s="20">
        <f t="shared" si="94"/>
        <v>150000</v>
      </c>
      <c r="E349" s="20">
        <f t="shared" si="95"/>
        <v>150000</v>
      </c>
    </row>
    <row r="350" spans="1:5" ht="15">
      <c r="A350" s="22" t="s">
        <v>19</v>
      </c>
      <c r="B350" s="19" t="s">
        <v>239</v>
      </c>
      <c r="C350" s="19">
        <v>610</v>
      </c>
      <c r="D350" s="20">
        <v>150000</v>
      </c>
      <c r="E350" s="20">
        <v>150000</v>
      </c>
    </row>
    <row r="351" spans="1:5" ht="15">
      <c r="A351" s="22" t="s">
        <v>240</v>
      </c>
      <c r="B351" s="19" t="s">
        <v>241</v>
      </c>
      <c r="C351" s="19"/>
      <c r="D351" s="23">
        <f>D352</f>
        <v>10000000</v>
      </c>
      <c r="E351" s="23">
        <f>E352</f>
        <v>10000000</v>
      </c>
    </row>
    <row r="352" spans="1:5" s="35" customFormat="1" ht="30.75">
      <c r="A352" s="22" t="s">
        <v>242</v>
      </c>
      <c r="B352" s="19" t="s">
        <v>243</v>
      </c>
      <c r="C352" s="19"/>
      <c r="D352" s="23">
        <f>D355+D353</f>
        <v>10000000</v>
      </c>
      <c r="E352" s="23">
        <f>E355+E353</f>
        <v>10000000</v>
      </c>
    </row>
    <row r="353" spans="1:5" s="35" customFormat="1" ht="30.75">
      <c r="A353" s="25" t="s">
        <v>31</v>
      </c>
      <c r="B353" s="19" t="s">
        <v>243</v>
      </c>
      <c r="C353" s="19">
        <v>200</v>
      </c>
      <c r="D353" s="23">
        <f>D354</f>
        <v>99010</v>
      </c>
      <c r="E353" s="23">
        <f>E354</f>
        <v>99010</v>
      </c>
    </row>
    <row r="354" spans="1:5" s="35" customFormat="1" ht="30.75">
      <c r="A354" s="25" t="s">
        <v>32</v>
      </c>
      <c r="B354" s="19" t="s">
        <v>243</v>
      </c>
      <c r="C354" s="19">
        <v>240</v>
      </c>
      <c r="D354" s="23">
        <v>99010</v>
      </c>
      <c r="E354" s="23">
        <v>99010</v>
      </c>
    </row>
    <row r="355" spans="1:5" ht="15">
      <c r="A355" s="22" t="s">
        <v>33</v>
      </c>
      <c r="B355" s="19" t="s">
        <v>243</v>
      </c>
      <c r="C355" s="19">
        <v>300</v>
      </c>
      <c r="D355" s="23">
        <f>D356</f>
        <v>9900990</v>
      </c>
      <c r="E355" s="23">
        <f>E356</f>
        <v>9900990</v>
      </c>
    </row>
    <row r="356" spans="1:5" ht="30.75">
      <c r="A356" s="22" t="s">
        <v>34</v>
      </c>
      <c r="B356" s="19" t="s">
        <v>243</v>
      </c>
      <c r="C356" s="19">
        <v>320</v>
      </c>
      <c r="D356" s="23">
        <v>9900990</v>
      </c>
      <c r="E356" s="23">
        <v>9900990</v>
      </c>
    </row>
    <row r="357" spans="1:5" ht="15">
      <c r="A357" s="22" t="s">
        <v>244</v>
      </c>
      <c r="B357" s="19" t="s">
        <v>245</v>
      </c>
      <c r="C357" s="19"/>
      <c r="D357" s="23">
        <f aca="true" t="shared" si="96" ref="D357:D359">D358</f>
        <v>16283208.48</v>
      </c>
      <c r="E357" s="23">
        <f aca="true" t="shared" si="97" ref="E357:E359">E358</f>
        <v>16262749.88</v>
      </c>
    </row>
    <row r="358" spans="1:5" ht="30.75">
      <c r="A358" s="22" t="s">
        <v>246</v>
      </c>
      <c r="B358" s="19" t="s">
        <v>247</v>
      </c>
      <c r="C358" s="19"/>
      <c r="D358" s="23">
        <f t="shared" si="96"/>
        <v>16283208.48</v>
      </c>
      <c r="E358" s="23">
        <f t="shared" si="97"/>
        <v>16262749.88</v>
      </c>
    </row>
    <row r="359" spans="1:5" ht="15">
      <c r="A359" s="22" t="s">
        <v>33</v>
      </c>
      <c r="B359" s="19" t="s">
        <v>247</v>
      </c>
      <c r="C359" s="19">
        <v>300</v>
      </c>
      <c r="D359" s="23">
        <f t="shared" si="96"/>
        <v>16283208.48</v>
      </c>
      <c r="E359" s="23">
        <f t="shared" si="97"/>
        <v>16262749.88</v>
      </c>
    </row>
    <row r="360" spans="1:5" ht="30.75">
      <c r="A360" s="22" t="s">
        <v>34</v>
      </c>
      <c r="B360" s="19" t="s">
        <v>247</v>
      </c>
      <c r="C360" s="19">
        <v>320</v>
      </c>
      <c r="D360" s="23">
        <f>4000000+12283208.48</f>
        <v>16283208.48</v>
      </c>
      <c r="E360" s="23">
        <f>4000000+12262749.88</f>
        <v>16262749.88</v>
      </c>
    </row>
    <row r="361" spans="1:5" ht="46.5">
      <c r="A361" s="22" t="s">
        <v>248</v>
      </c>
      <c r="B361" s="19" t="s">
        <v>249</v>
      </c>
      <c r="C361" s="19"/>
      <c r="D361" s="23">
        <f>SUM(D362,D369)</f>
        <v>34926512</v>
      </c>
      <c r="E361" s="23">
        <f>SUM(E362,E369)</f>
        <v>35046512</v>
      </c>
    </row>
    <row r="362" spans="1:5" ht="30.75">
      <c r="A362" s="22" t="s">
        <v>250</v>
      </c>
      <c r="B362" s="19" t="s">
        <v>251</v>
      </c>
      <c r="C362" s="19"/>
      <c r="D362" s="23">
        <f>D363+D365+D367</f>
        <v>21506512</v>
      </c>
      <c r="E362" s="23">
        <f>E363+E365+E367</f>
        <v>21506512</v>
      </c>
    </row>
    <row r="363" spans="1:5" ht="78">
      <c r="A363" s="26" t="s">
        <v>84</v>
      </c>
      <c r="B363" s="19" t="s">
        <v>251</v>
      </c>
      <c r="C363" s="27" t="s">
        <v>85</v>
      </c>
      <c r="D363" s="23">
        <f>D364</f>
        <v>19382524</v>
      </c>
      <c r="E363" s="23">
        <f>E364</f>
        <v>19382524</v>
      </c>
    </row>
    <row r="364" spans="1:5" ht="30.75">
      <c r="A364" s="26" t="s">
        <v>86</v>
      </c>
      <c r="B364" s="19" t="s">
        <v>251</v>
      </c>
      <c r="C364" s="27" t="s">
        <v>87</v>
      </c>
      <c r="D364" s="23">
        <v>19382524</v>
      </c>
      <c r="E364" s="23">
        <v>19382524</v>
      </c>
    </row>
    <row r="365" spans="1:5" ht="30.75">
      <c r="A365" s="25" t="s">
        <v>31</v>
      </c>
      <c r="B365" s="19" t="s">
        <v>251</v>
      </c>
      <c r="C365" s="27" t="s">
        <v>88</v>
      </c>
      <c r="D365" s="23">
        <f>D366</f>
        <v>2121988</v>
      </c>
      <c r="E365" s="23">
        <f>E366</f>
        <v>2121988</v>
      </c>
    </row>
    <row r="366" spans="1:5" s="13" customFormat="1" ht="30.75">
      <c r="A366" s="25" t="s">
        <v>32</v>
      </c>
      <c r="B366" s="19" t="s">
        <v>251</v>
      </c>
      <c r="C366" s="27" t="s">
        <v>89</v>
      </c>
      <c r="D366" s="23">
        <v>2121988</v>
      </c>
      <c r="E366" s="23">
        <v>2121988</v>
      </c>
    </row>
    <row r="367" spans="1:5" s="13" customFormat="1" ht="15">
      <c r="A367" s="25" t="s">
        <v>21</v>
      </c>
      <c r="B367" s="19" t="s">
        <v>251</v>
      </c>
      <c r="C367" s="27" t="s">
        <v>90</v>
      </c>
      <c r="D367" s="23">
        <f>D368</f>
        <v>2000</v>
      </c>
      <c r="E367" s="23">
        <f>E368</f>
        <v>2000</v>
      </c>
    </row>
    <row r="368" spans="1:5" s="13" customFormat="1" ht="15">
      <c r="A368" s="25" t="s">
        <v>91</v>
      </c>
      <c r="B368" s="19" t="s">
        <v>251</v>
      </c>
      <c r="C368" s="27" t="s">
        <v>92</v>
      </c>
      <c r="D368" s="23">
        <v>2000</v>
      </c>
      <c r="E368" s="23">
        <v>2000</v>
      </c>
    </row>
    <row r="369" spans="1:5" s="21" customFormat="1" ht="46.5">
      <c r="A369" s="22" t="s">
        <v>252</v>
      </c>
      <c r="B369" s="19" t="s">
        <v>253</v>
      </c>
      <c r="C369" s="19"/>
      <c r="D369" s="23">
        <f>D370+D372</f>
        <v>13420000</v>
      </c>
      <c r="E369" s="23">
        <f>E370+E372</f>
        <v>13540000</v>
      </c>
    </row>
    <row r="370" spans="1:5" s="21" customFormat="1" ht="78">
      <c r="A370" s="26" t="s">
        <v>84</v>
      </c>
      <c r="B370" s="19" t="s">
        <v>253</v>
      </c>
      <c r="C370" s="27" t="s">
        <v>85</v>
      </c>
      <c r="D370" s="23">
        <f>D371</f>
        <v>12120000</v>
      </c>
      <c r="E370" s="23">
        <f>E371</f>
        <v>12240000</v>
      </c>
    </row>
    <row r="371" spans="1:5" s="13" customFormat="1" ht="30.75">
      <c r="A371" s="26" t="s">
        <v>86</v>
      </c>
      <c r="B371" s="19" t="s">
        <v>253</v>
      </c>
      <c r="C371" s="27" t="s">
        <v>87</v>
      </c>
      <c r="D371" s="23">
        <v>12120000</v>
      </c>
      <c r="E371" s="23">
        <v>12240000</v>
      </c>
    </row>
    <row r="372" spans="1:5" s="13" customFormat="1" ht="30.75">
      <c r="A372" s="25" t="s">
        <v>31</v>
      </c>
      <c r="B372" s="19" t="s">
        <v>253</v>
      </c>
      <c r="C372" s="27" t="s">
        <v>88</v>
      </c>
      <c r="D372" s="23">
        <f>D373</f>
        <v>1300000</v>
      </c>
      <c r="E372" s="23">
        <f>E373</f>
        <v>1300000</v>
      </c>
    </row>
    <row r="373" spans="1:5" s="21" customFormat="1" ht="30.75">
      <c r="A373" s="25" t="s">
        <v>32</v>
      </c>
      <c r="B373" s="19" t="s">
        <v>253</v>
      </c>
      <c r="C373" s="27" t="s">
        <v>89</v>
      </c>
      <c r="D373" s="23">
        <v>1300000</v>
      </c>
      <c r="E373" s="23">
        <v>1300000</v>
      </c>
    </row>
    <row r="374" spans="1:5" s="21" customFormat="1" ht="30.75">
      <c r="A374" s="14" t="s">
        <v>254</v>
      </c>
      <c r="B374" s="15" t="s">
        <v>255</v>
      </c>
      <c r="C374" s="15"/>
      <c r="D374" s="16">
        <f>SUM(D375,D378,D381,D384,D387,D390,D393)</f>
        <v>474218916.31</v>
      </c>
      <c r="E374" s="16">
        <f>SUM(E375,E378,E381,E384,E387,E390,E393)</f>
        <v>460804749.33</v>
      </c>
    </row>
    <row r="375" spans="1:5" s="13" customFormat="1" ht="30.75">
      <c r="A375" s="22" t="s">
        <v>256</v>
      </c>
      <c r="B375" s="19" t="s">
        <v>257</v>
      </c>
      <c r="C375" s="19"/>
      <c r="D375" s="20">
        <f aca="true" t="shared" si="98" ref="D375:D376">D376</f>
        <v>10000000</v>
      </c>
      <c r="E375" s="20">
        <f aca="true" t="shared" si="99" ref="E375:E376">E376</f>
        <v>10000000</v>
      </c>
    </row>
    <row r="376" spans="1:5" s="13" customFormat="1" ht="15">
      <c r="A376" s="22" t="s">
        <v>21</v>
      </c>
      <c r="B376" s="19" t="s">
        <v>257</v>
      </c>
      <c r="C376" s="19">
        <v>800</v>
      </c>
      <c r="D376" s="20">
        <f t="shared" si="98"/>
        <v>10000000</v>
      </c>
      <c r="E376" s="20">
        <f t="shared" si="99"/>
        <v>10000000</v>
      </c>
    </row>
    <row r="377" spans="1:5" s="13" customFormat="1" ht="62.25">
      <c r="A377" s="22" t="s">
        <v>22</v>
      </c>
      <c r="B377" s="19" t="s">
        <v>257</v>
      </c>
      <c r="C377" s="19">
        <v>810</v>
      </c>
      <c r="D377" s="20">
        <v>10000000</v>
      </c>
      <c r="E377" s="20">
        <v>10000000</v>
      </c>
    </row>
    <row r="378" spans="1:5" s="13" customFormat="1" ht="30.75">
      <c r="A378" s="22" t="s">
        <v>258</v>
      </c>
      <c r="B378" s="19" t="s">
        <v>259</v>
      </c>
      <c r="C378" s="19"/>
      <c r="D378" s="20">
        <f aca="true" t="shared" si="100" ref="D378:D379">D379</f>
        <v>10000000</v>
      </c>
      <c r="E378" s="20">
        <f aca="true" t="shared" si="101" ref="E378:E379">E379</f>
        <v>10000000</v>
      </c>
    </row>
    <row r="379" spans="1:5" s="13" customFormat="1" ht="15">
      <c r="A379" s="25" t="s">
        <v>21</v>
      </c>
      <c r="B379" s="19" t="s">
        <v>259</v>
      </c>
      <c r="C379" s="19">
        <v>800</v>
      </c>
      <c r="D379" s="20">
        <f t="shared" si="100"/>
        <v>10000000</v>
      </c>
      <c r="E379" s="20">
        <f t="shared" si="101"/>
        <v>10000000</v>
      </c>
    </row>
    <row r="380" spans="1:5" s="13" customFormat="1" ht="62.25">
      <c r="A380" s="22" t="s">
        <v>22</v>
      </c>
      <c r="B380" s="19" t="s">
        <v>259</v>
      </c>
      <c r="C380" s="19">
        <v>810</v>
      </c>
      <c r="D380" s="20">
        <v>10000000</v>
      </c>
      <c r="E380" s="20">
        <v>10000000</v>
      </c>
    </row>
    <row r="381" spans="1:5" s="13" customFormat="1" ht="46.5">
      <c r="A381" s="22" t="s">
        <v>260</v>
      </c>
      <c r="B381" s="19" t="s">
        <v>261</v>
      </c>
      <c r="C381" s="19"/>
      <c r="D381" s="20">
        <f aca="true" t="shared" si="102" ref="D381:D382">D382</f>
        <v>28000000</v>
      </c>
      <c r="E381" s="20">
        <f aca="true" t="shared" si="103" ref="E381:E382">E382</f>
        <v>28000000</v>
      </c>
    </row>
    <row r="382" spans="1:5" s="13" customFormat="1" ht="15">
      <c r="A382" s="25" t="s">
        <v>21</v>
      </c>
      <c r="B382" s="19" t="s">
        <v>261</v>
      </c>
      <c r="C382" s="19">
        <v>800</v>
      </c>
      <c r="D382" s="20">
        <f t="shared" si="102"/>
        <v>28000000</v>
      </c>
      <c r="E382" s="20">
        <f t="shared" si="103"/>
        <v>28000000</v>
      </c>
    </row>
    <row r="383" spans="1:5" s="21" customFormat="1" ht="62.25">
      <c r="A383" s="22" t="s">
        <v>22</v>
      </c>
      <c r="B383" s="19" t="s">
        <v>261</v>
      </c>
      <c r="C383" s="19">
        <v>810</v>
      </c>
      <c r="D383" s="20">
        <v>28000000</v>
      </c>
      <c r="E383" s="20">
        <v>28000000</v>
      </c>
    </row>
    <row r="384" spans="1:5" s="21" customFormat="1" ht="30.75">
      <c r="A384" s="22" t="s">
        <v>262</v>
      </c>
      <c r="B384" s="19" t="s">
        <v>263</v>
      </c>
      <c r="C384" s="19"/>
      <c r="D384" s="20">
        <f>SUM(D385)</f>
        <v>315000000</v>
      </c>
      <c r="E384" s="20">
        <f>SUM(E385)</f>
        <v>315000000</v>
      </c>
    </row>
    <row r="385" spans="1:5" s="21" customFormat="1" ht="15">
      <c r="A385" s="22" t="s">
        <v>21</v>
      </c>
      <c r="B385" s="19" t="s">
        <v>263</v>
      </c>
      <c r="C385" s="19">
        <v>800</v>
      </c>
      <c r="D385" s="20">
        <f>D386</f>
        <v>315000000</v>
      </c>
      <c r="E385" s="20">
        <f>E386</f>
        <v>315000000</v>
      </c>
    </row>
    <row r="386" spans="1:5" s="21" customFormat="1" ht="62.25">
      <c r="A386" s="22" t="s">
        <v>22</v>
      </c>
      <c r="B386" s="19" t="s">
        <v>263</v>
      </c>
      <c r="C386" s="19">
        <v>810</v>
      </c>
      <c r="D386" s="20">
        <v>315000000</v>
      </c>
      <c r="E386" s="20">
        <v>315000000</v>
      </c>
    </row>
    <row r="387" spans="1:5" s="13" customFormat="1" ht="30.75">
      <c r="A387" s="34" t="s">
        <v>264</v>
      </c>
      <c r="B387" s="19" t="s">
        <v>265</v>
      </c>
      <c r="C387" s="19"/>
      <c r="D387" s="20">
        <f>SUM(D388)</f>
        <v>20000000</v>
      </c>
      <c r="E387" s="20">
        <f>SUM(E388)</f>
        <v>20000000</v>
      </c>
    </row>
    <row r="388" spans="1:5" s="1" customFormat="1" ht="15">
      <c r="A388" s="22" t="s">
        <v>21</v>
      </c>
      <c r="B388" s="19" t="s">
        <v>265</v>
      </c>
      <c r="C388" s="19">
        <v>800</v>
      </c>
      <c r="D388" s="20">
        <f>D389</f>
        <v>20000000</v>
      </c>
      <c r="E388" s="20">
        <f>E389</f>
        <v>20000000</v>
      </c>
    </row>
    <row r="389" spans="1:5" s="1" customFormat="1" ht="62.25">
      <c r="A389" s="22" t="s">
        <v>22</v>
      </c>
      <c r="B389" s="19" t="s">
        <v>265</v>
      </c>
      <c r="C389" s="19">
        <v>810</v>
      </c>
      <c r="D389" s="20">
        <v>20000000</v>
      </c>
      <c r="E389" s="20">
        <v>20000000</v>
      </c>
    </row>
    <row r="390" spans="1:5" s="1" customFormat="1" ht="30.75">
      <c r="A390" s="22" t="s">
        <v>266</v>
      </c>
      <c r="B390" s="27" t="s">
        <v>267</v>
      </c>
      <c r="C390" s="19"/>
      <c r="D390" s="20">
        <f aca="true" t="shared" si="104" ref="D390:D391">D391</f>
        <v>38587337.36</v>
      </c>
      <c r="E390" s="20">
        <f aca="true" t="shared" si="105" ref="E390:E391">E391</f>
        <v>25173170.380000003</v>
      </c>
    </row>
    <row r="391" spans="1:5" s="13" customFormat="1" ht="30.75">
      <c r="A391" s="22" t="s">
        <v>37</v>
      </c>
      <c r="B391" s="27" t="s">
        <v>267</v>
      </c>
      <c r="C391" s="19">
        <v>400</v>
      </c>
      <c r="D391" s="20">
        <f t="shared" si="104"/>
        <v>38587337.36</v>
      </c>
      <c r="E391" s="20">
        <f t="shared" si="105"/>
        <v>25173170.380000003</v>
      </c>
    </row>
    <row r="392" spans="1:5" s="13" customFormat="1" ht="15">
      <c r="A392" s="36" t="s">
        <v>38</v>
      </c>
      <c r="B392" s="37" t="s">
        <v>267</v>
      </c>
      <c r="C392" s="38">
        <v>410</v>
      </c>
      <c r="D392" s="39">
        <f>32000000+1306000-1767.51+100-16470000-1919533.13+7849860+16244900-722222+300000</f>
        <v>38587337.36</v>
      </c>
      <c r="E392" s="39">
        <f>35000000-2940.62+100-15746000-648778+6631900-361111+300000</f>
        <v>25173170.380000003</v>
      </c>
    </row>
    <row r="393" spans="1:5" s="13" customFormat="1" ht="93">
      <c r="A393" s="25" t="s">
        <v>268</v>
      </c>
      <c r="B393" s="27" t="s">
        <v>269</v>
      </c>
      <c r="C393" s="19"/>
      <c r="D393" s="20">
        <f aca="true" t="shared" si="106" ref="D393:D394">D394</f>
        <v>52631578.95</v>
      </c>
      <c r="E393" s="20">
        <f aca="true" t="shared" si="107" ref="E393:E394">E394</f>
        <v>52631578.95</v>
      </c>
    </row>
    <row r="394" spans="1:5" s="13" customFormat="1" ht="30.75">
      <c r="A394" s="25" t="s">
        <v>31</v>
      </c>
      <c r="B394" s="27" t="s">
        <v>269</v>
      </c>
      <c r="C394" s="19">
        <v>200</v>
      </c>
      <c r="D394" s="20">
        <f t="shared" si="106"/>
        <v>52631578.95</v>
      </c>
      <c r="E394" s="20">
        <f t="shared" si="107"/>
        <v>52631578.95</v>
      </c>
    </row>
    <row r="395" spans="1:5" s="13" customFormat="1" ht="30.75">
      <c r="A395" s="25" t="s">
        <v>32</v>
      </c>
      <c r="B395" s="27" t="s">
        <v>269</v>
      </c>
      <c r="C395" s="19">
        <v>240</v>
      </c>
      <c r="D395" s="20">
        <f>2631578.95+50000000</f>
        <v>52631578.95</v>
      </c>
      <c r="E395" s="20">
        <f>2631578.95+50000000</f>
        <v>52631578.95</v>
      </c>
    </row>
    <row r="396" spans="1:5" s="13" customFormat="1" ht="46.5">
      <c r="A396" s="14" t="s">
        <v>270</v>
      </c>
      <c r="B396" s="15" t="s">
        <v>271</v>
      </c>
      <c r="C396" s="30"/>
      <c r="D396" s="16">
        <f>SUM(D397)</f>
        <v>74500000</v>
      </c>
      <c r="E396" s="16">
        <f>SUM(E397)</f>
        <v>74500000</v>
      </c>
    </row>
    <row r="397" spans="1:5" s="13" customFormat="1" ht="46.5">
      <c r="A397" s="22" t="s">
        <v>272</v>
      </c>
      <c r="B397" s="19" t="s">
        <v>271</v>
      </c>
      <c r="C397" s="19"/>
      <c r="D397" s="20">
        <f>SUM(D398,D401,D404,D407,D410)</f>
        <v>74500000</v>
      </c>
      <c r="E397" s="20">
        <f>SUM(E398,E401,E404,E407,E410)</f>
        <v>74500000</v>
      </c>
    </row>
    <row r="398" spans="1:5" s="13" customFormat="1" ht="15">
      <c r="A398" s="22" t="s">
        <v>273</v>
      </c>
      <c r="B398" s="19" t="s">
        <v>274</v>
      </c>
      <c r="C398" s="19"/>
      <c r="D398" s="20">
        <f aca="true" t="shared" si="108" ref="D398:D399">D399</f>
        <v>300000</v>
      </c>
      <c r="E398" s="20">
        <f aca="true" t="shared" si="109" ref="E398:E399">E399</f>
        <v>300000</v>
      </c>
    </row>
    <row r="399" spans="1:5" s="13" customFormat="1" ht="15">
      <c r="A399" s="25" t="s">
        <v>21</v>
      </c>
      <c r="B399" s="19" t="s">
        <v>274</v>
      </c>
      <c r="C399" s="19">
        <v>800</v>
      </c>
      <c r="D399" s="20">
        <f t="shared" si="108"/>
        <v>300000</v>
      </c>
      <c r="E399" s="20">
        <f t="shared" si="109"/>
        <v>300000</v>
      </c>
    </row>
    <row r="400" spans="1:5" s="13" customFormat="1" ht="62.25">
      <c r="A400" s="22" t="s">
        <v>22</v>
      </c>
      <c r="B400" s="19" t="s">
        <v>274</v>
      </c>
      <c r="C400" s="19">
        <v>810</v>
      </c>
      <c r="D400" s="20">
        <v>300000</v>
      </c>
      <c r="E400" s="20">
        <v>300000</v>
      </c>
    </row>
    <row r="401" spans="1:5" s="13" customFormat="1" ht="30.75">
      <c r="A401" s="22" t="s">
        <v>275</v>
      </c>
      <c r="B401" s="19" t="s">
        <v>276</v>
      </c>
      <c r="C401" s="30"/>
      <c r="D401" s="20">
        <f aca="true" t="shared" si="110" ref="D401:D402">D402</f>
        <v>9000000</v>
      </c>
      <c r="E401" s="20">
        <f aca="true" t="shared" si="111" ref="E401:E402">E402</f>
        <v>9000000</v>
      </c>
    </row>
    <row r="402" spans="1:5" s="13" customFormat="1" ht="30.75">
      <c r="A402" s="25" t="s">
        <v>277</v>
      </c>
      <c r="B402" s="19" t="s">
        <v>276</v>
      </c>
      <c r="C402" s="27" t="s">
        <v>88</v>
      </c>
      <c r="D402" s="20">
        <f t="shared" si="110"/>
        <v>9000000</v>
      </c>
      <c r="E402" s="20">
        <f t="shared" si="111"/>
        <v>9000000</v>
      </c>
    </row>
    <row r="403" spans="1:5" s="13" customFormat="1" ht="30.75">
      <c r="A403" s="25" t="s">
        <v>32</v>
      </c>
      <c r="B403" s="19" t="s">
        <v>276</v>
      </c>
      <c r="C403" s="27" t="s">
        <v>89</v>
      </c>
      <c r="D403" s="20">
        <v>9000000</v>
      </c>
      <c r="E403" s="20">
        <v>9000000</v>
      </c>
    </row>
    <row r="404" spans="1:5" s="13" customFormat="1" ht="30.75">
      <c r="A404" s="22" t="s">
        <v>278</v>
      </c>
      <c r="B404" s="19" t="s">
        <v>279</v>
      </c>
      <c r="C404" s="19"/>
      <c r="D404" s="20">
        <f aca="true" t="shared" si="112" ref="D404:D405">D405</f>
        <v>61000000</v>
      </c>
      <c r="E404" s="20">
        <f aca="true" t="shared" si="113" ref="E404:E405">E405</f>
        <v>61000000</v>
      </c>
    </row>
    <row r="405" spans="1:5" s="13" customFormat="1" ht="15">
      <c r="A405" s="22" t="s">
        <v>21</v>
      </c>
      <c r="B405" s="19" t="s">
        <v>279</v>
      </c>
      <c r="C405" s="19">
        <v>800</v>
      </c>
      <c r="D405" s="20">
        <f t="shared" si="112"/>
        <v>61000000</v>
      </c>
      <c r="E405" s="20">
        <f t="shared" si="113"/>
        <v>61000000</v>
      </c>
    </row>
    <row r="406" spans="1:5" s="13" customFormat="1" ht="62.25">
      <c r="A406" s="22" t="s">
        <v>22</v>
      </c>
      <c r="B406" s="19" t="s">
        <v>279</v>
      </c>
      <c r="C406" s="19">
        <v>810</v>
      </c>
      <c r="D406" s="20">
        <v>61000000</v>
      </c>
      <c r="E406" s="20">
        <v>61000000</v>
      </c>
    </row>
    <row r="407" spans="1:5" s="17" customFormat="1" ht="30" customHeight="1">
      <c r="A407" s="22" t="s">
        <v>280</v>
      </c>
      <c r="B407" s="19" t="s">
        <v>281</v>
      </c>
      <c r="C407" s="19"/>
      <c r="D407" s="20">
        <f aca="true" t="shared" si="114" ref="D407:D408">D408</f>
        <v>4000000</v>
      </c>
      <c r="E407" s="20">
        <f aca="true" t="shared" si="115" ref="E407:E408">E408</f>
        <v>4000000</v>
      </c>
    </row>
    <row r="408" spans="1:5" s="17" customFormat="1" ht="15.75">
      <c r="A408" s="22" t="s">
        <v>21</v>
      </c>
      <c r="B408" s="19" t="s">
        <v>281</v>
      </c>
      <c r="C408" s="19">
        <v>800</v>
      </c>
      <c r="D408" s="20">
        <f t="shared" si="114"/>
        <v>4000000</v>
      </c>
      <c r="E408" s="20">
        <f t="shared" si="115"/>
        <v>4000000</v>
      </c>
    </row>
    <row r="409" spans="1:5" s="17" customFormat="1" ht="49.5" customHeight="1">
      <c r="A409" s="22" t="s">
        <v>22</v>
      </c>
      <c r="B409" s="19" t="s">
        <v>281</v>
      </c>
      <c r="C409" s="19">
        <v>810</v>
      </c>
      <c r="D409" s="20">
        <v>4000000</v>
      </c>
      <c r="E409" s="20">
        <v>4000000</v>
      </c>
    </row>
    <row r="410" spans="1:5" s="17" customFormat="1" ht="41.25" customHeight="1">
      <c r="A410" s="22" t="s">
        <v>282</v>
      </c>
      <c r="B410" s="19" t="s">
        <v>283</v>
      </c>
      <c r="C410" s="19"/>
      <c r="D410" s="20">
        <f aca="true" t="shared" si="116" ref="D410:D411">D411</f>
        <v>200000</v>
      </c>
      <c r="E410" s="20">
        <f aca="true" t="shared" si="117" ref="E410:E411">E411</f>
        <v>200000</v>
      </c>
    </row>
    <row r="411" spans="1:5" s="17" customFormat="1" ht="15.75">
      <c r="A411" s="22" t="s">
        <v>21</v>
      </c>
      <c r="B411" s="19" t="s">
        <v>283</v>
      </c>
      <c r="C411" s="19">
        <v>800</v>
      </c>
      <c r="D411" s="20">
        <f t="shared" si="116"/>
        <v>200000</v>
      </c>
      <c r="E411" s="20">
        <f t="shared" si="117"/>
        <v>200000</v>
      </c>
    </row>
    <row r="412" spans="1:5" s="17" customFormat="1" ht="62.25">
      <c r="A412" s="22" t="s">
        <v>22</v>
      </c>
      <c r="B412" s="19" t="s">
        <v>283</v>
      </c>
      <c r="C412" s="19">
        <v>810</v>
      </c>
      <c r="D412" s="20">
        <v>200000</v>
      </c>
      <c r="E412" s="20">
        <v>200000</v>
      </c>
    </row>
    <row r="413" spans="1:5" s="17" customFormat="1" ht="46.5">
      <c r="A413" s="14" t="s">
        <v>284</v>
      </c>
      <c r="B413" s="15" t="s">
        <v>285</v>
      </c>
      <c r="C413" s="15"/>
      <c r="D413" s="16">
        <f>SUM(D417,D414,D420,D423)</f>
        <v>16663920</v>
      </c>
      <c r="E413" s="16">
        <f>SUM(E417,E414,E420,E423)</f>
        <v>12950000</v>
      </c>
    </row>
    <row r="414" spans="1:5" s="17" customFormat="1" ht="46.5">
      <c r="A414" s="22" t="s">
        <v>286</v>
      </c>
      <c r="B414" s="19" t="s">
        <v>287</v>
      </c>
      <c r="C414" s="19"/>
      <c r="D414" s="20">
        <f aca="true" t="shared" si="118" ref="D414:D415">D415</f>
        <v>150000</v>
      </c>
      <c r="E414" s="20">
        <f aca="true" t="shared" si="119" ref="E414:E415">E415</f>
        <v>150000</v>
      </c>
    </row>
    <row r="415" spans="1:5" s="21" customFormat="1" ht="15">
      <c r="A415" s="25" t="s">
        <v>21</v>
      </c>
      <c r="B415" s="19" t="s">
        <v>287</v>
      </c>
      <c r="C415" s="19">
        <v>800</v>
      </c>
      <c r="D415" s="20">
        <f t="shared" si="118"/>
        <v>150000</v>
      </c>
      <c r="E415" s="20">
        <f t="shared" si="119"/>
        <v>150000</v>
      </c>
    </row>
    <row r="416" spans="1:5" s="21" customFormat="1" ht="62.25">
      <c r="A416" s="22" t="s">
        <v>22</v>
      </c>
      <c r="B416" s="19" t="s">
        <v>287</v>
      </c>
      <c r="C416" s="19">
        <v>810</v>
      </c>
      <c r="D416" s="23">
        <v>150000</v>
      </c>
      <c r="E416" s="23">
        <v>150000</v>
      </c>
    </row>
    <row r="417" spans="1:5" s="21" customFormat="1" ht="15">
      <c r="A417" s="22" t="s">
        <v>288</v>
      </c>
      <c r="B417" s="19" t="s">
        <v>289</v>
      </c>
      <c r="C417" s="19"/>
      <c r="D417" s="20">
        <f aca="true" t="shared" si="120" ref="D417:D418">D418</f>
        <v>11313920</v>
      </c>
      <c r="E417" s="20">
        <f aca="true" t="shared" si="121" ref="E417:E418">E418</f>
        <v>8000000</v>
      </c>
    </row>
    <row r="418" spans="1:5" s="21" customFormat="1" ht="15">
      <c r="A418" s="25" t="s">
        <v>21</v>
      </c>
      <c r="B418" s="19" t="s">
        <v>289</v>
      </c>
      <c r="C418" s="19">
        <v>800</v>
      </c>
      <c r="D418" s="20">
        <f t="shared" si="120"/>
        <v>11313920</v>
      </c>
      <c r="E418" s="20">
        <f t="shared" si="121"/>
        <v>8000000</v>
      </c>
    </row>
    <row r="419" spans="1:5" s="21" customFormat="1" ht="62.25">
      <c r="A419" s="22" t="s">
        <v>22</v>
      </c>
      <c r="B419" s="19" t="s">
        <v>289</v>
      </c>
      <c r="C419" s="19">
        <v>810</v>
      </c>
      <c r="D419" s="20">
        <v>11313920</v>
      </c>
      <c r="E419" s="20">
        <v>8000000</v>
      </c>
    </row>
    <row r="420" spans="1:5" s="21" customFormat="1" ht="30.75">
      <c r="A420" s="22" t="s">
        <v>290</v>
      </c>
      <c r="B420" s="19" t="s">
        <v>291</v>
      </c>
      <c r="C420" s="19"/>
      <c r="D420" s="20">
        <f aca="true" t="shared" si="122" ref="D420:D421">D421</f>
        <v>4400000</v>
      </c>
      <c r="E420" s="20">
        <f aca="true" t="shared" si="123" ref="E420:E421">E421</f>
        <v>4000000</v>
      </c>
    </row>
    <row r="421" spans="1:5" s="21" customFormat="1" ht="30.75">
      <c r="A421" s="22" t="s">
        <v>37</v>
      </c>
      <c r="B421" s="19" t="s">
        <v>291</v>
      </c>
      <c r="C421" s="19">
        <v>400</v>
      </c>
      <c r="D421" s="20">
        <f t="shared" si="122"/>
        <v>4400000</v>
      </c>
      <c r="E421" s="20">
        <f t="shared" si="123"/>
        <v>4000000</v>
      </c>
    </row>
    <row r="422" spans="1:5" s="21" customFormat="1" ht="108.75">
      <c r="A422" s="22" t="s">
        <v>292</v>
      </c>
      <c r="B422" s="19" t="s">
        <v>291</v>
      </c>
      <c r="C422" s="19">
        <v>460</v>
      </c>
      <c r="D422" s="20">
        <v>4400000</v>
      </c>
      <c r="E422" s="20">
        <v>4000000</v>
      </c>
    </row>
    <row r="423" spans="1:5" s="21" customFormat="1" ht="15">
      <c r="A423" s="22" t="s">
        <v>293</v>
      </c>
      <c r="B423" s="19" t="s">
        <v>294</v>
      </c>
      <c r="C423" s="19"/>
      <c r="D423" s="23">
        <f aca="true" t="shared" si="124" ref="D423:D424">D424</f>
        <v>800000</v>
      </c>
      <c r="E423" s="23">
        <f aca="true" t="shared" si="125" ref="E423:E424">E424</f>
        <v>800000</v>
      </c>
    </row>
    <row r="424" spans="1:5" s="21" customFormat="1" ht="15">
      <c r="A424" s="25" t="s">
        <v>21</v>
      </c>
      <c r="B424" s="19" t="s">
        <v>294</v>
      </c>
      <c r="C424" s="19">
        <v>800</v>
      </c>
      <c r="D424" s="23">
        <f t="shared" si="124"/>
        <v>800000</v>
      </c>
      <c r="E424" s="23">
        <f t="shared" si="125"/>
        <v>800000</v>
      </c>
    </row>
    <row r="425" spans="1:5" s="21" customFormat="1" ht="62.25">
      <c r="A425" s="22" t="s">
        <v>22</v>
      </c>
      <c r="B425" s="19" t="s">
        <v>294</v>
      </c>
      <c r="C425" s="19">
        <v>810</v>
      </c>
      <c r="D425" s="23">
        <v>800000</v>
      </c>
      <c r="E425" s="23">
        <v>800000</v>
      </c>
    </row>
    <row r="426" spans="1:5" s="21" customFormat="1" ht="30.75">
      <c r="A426" s="14" t="s">
        <v>295</v>
      </c>
      <c r="B426" s="15" t="s">
        <v>296</v>
      </c>
      <c r="C426" s="15"/>
      <c r="D426" s="16">
        <f>D427+D437+D444+D451</f>
        <v>229371000</v>
      </c>
      <c r="E426" s="16">
        <f>E427+E437+E444+E451</f>
        <v>231371000</v>
      </c>
    </row>
    <row r="427" spans="1:5" s="13" customFormat="1" ht="30.75">
      <c r="A427" s="22" t="s">
        <v>297</v>
      </c>
      <c r="B427" s="19" t="s">
        <v>298</v>
      </c>
      <c r="C427" s="19"/>
      <c r="D427" s="20">
        <f>SUM(D428,D431,D434)</f>
        <v>82000000</v>
      </c>
      <c r="E427" s="20">
        <f>SUM(E428,E431,E434)</f>
        <v>82000000</v>
      </c>
    </row>
    <row r="428" spans="1:5" s="21" customFormat="1" ht="30.75">
      <c r="A428" s="22" t="s">
        <v>299</v>
      </c>
      <c r="B428" s="19" t="s">
        <v>300</v>
      </c>
      <c r="C428" s="19"/>
      <c r="D428" s="20">
        <f>SUM(D429)</f>
        <v>40000000</v>
      </c>
      <c r="E428" s="20">
        <f>SUM(E429)</f>
        <v>40000000</v>
      </c>
    </row>
    <row r="429" spans="1:5" s="21" customFormat="1" ht="15">
      <c r="A429" s="25" t="s">
        <v>21</v>
      </c>
      <c r="B429" s="19" t="s">
        <v>300</v>
      </c>
      <c r="C429" s="19">
        <v>800</v>
      </c>
      <c r="D429" s="20">
        <f>D430</f>
        <v>40000000</v>
      </c>
      <c r="E429" s="20">
        <f>E430</f>
        <v>40000000</v>
      </c>
    </row>
    <row r="430" spans="1:5" ht="62.25">
      <c r="A430" s="22" t="s">
        <v>22</v>
      </c>
      <c r="B430" s="19" t="s">
        <v>300</v>
      </c>
      <c r="C430" s="19">
        <v>810</v>
      </c>
      <c r="D430" s="20">
        <v>40000000</v>
      </c>
      <c r="E430" s="20">
        <v>40000000</v>
      </c>
    </row>
    <row r="431" spans="1:5" ht="46.5">
      <c r="A431" s="22" t="s">
        <v>301</v>
      </c>
      <c r="B431" s="19" t="s">
        <v>302</v>
      </c>
      <c r="C431" s="19"/>
      <c r="D431" s="20">
        <f aca="true" t="shared" si="126" ref="D431:D432">D432</f>
        <v>33000000</v>
      </c>
      <c r="E431" s="20">
        <f aca="true" t="shared" si="127" ref="E431:E432">E432</f>
        <v>33000000</v>
      </c>
    </row>
    <row r="432" spans="1:5" ht="15">
      <c r="A432" s="25" t="s">
        <v>21</v>
      </c>
      <c r="B432" s="19" t="s">
        <v>302</v>
      </c>
      <c r="C432" s="19">
        <v>800</v>
      </c>
      <c r="D432" s="20">
        <f t="shared" si="126"/>
        <v>33000000</v>
      </c>
      <c r="E432" s="20">
        <f t="shared" si="127"/>
        <v>33000000</v>
      </c>
    </row>
    <row r="433" spans="1:5" ht="62.25">
      <c r="A433" s="22" t="s">
        <v>22</v>
      </c>
      <c r="B433" s="19" t="s">
        <v>302</v>
      </c>
      <c r="C433" s="19">
        <v>810</v>
      </c>
      <c r="D433" s="20">
        <v>33000000</v>
      </c>
      <c r="E433" s="20">
        <v>33000000</v>
      </c>
    </row>
    <row r="434" spans="1:5" ht="30.75">
      <c r="A434" s="18" t="s">
        <v>303</v>
      </c>
      <c r="B434" s="19" t="s">
        <v>304</v>
      </c>
      <c r="C434" s="19"/>
      <c r="D434" s="20">
        <f aca="true" t="shared" si="128" ref="D434:D435">D435</f>
        <v>9000000</v>
      </c>
      <c r="E434" s="20">
        <f aca="true" t="shared" si="129" ref="E434:E435">E435</f>
        <v>9000000</v>
      </c>
    </row>
    <row r="435" spans="1:5" ht="15">
      <c r="A435" s="25" t="s">
        <v>21</v>
      </c>
      <c r="B435" s="19" t="s">
        <v>304</v>
      </c>
      <c r="C435" s="19">
        <v>800</v>
      </c>
      <c r="D435" s="20">
        <f t="shared" si="128"/>
        <v>9000000</v>
      </c>
      <c r="E435" s="20">
        <f t="shared" si="129"/>
        <v>9000000</v>
      </c>
    </row>
    <row r="436" spans="1:5" ht="62.25">
      <c r="A436" s="22" t="s">
        <v>22</v>
      </c>
      <c r="B436" s="19" t="s">
        <v>304</v>
      </c>
      <c r="C436" s="19">
        <v>810</v>
      </c>
      <c r="D436" s="20">
        <v>9000000</v>
      </c>
      <c r="E436" s="20">
        <v>9000000</v>
      </c>
    </row>
    <row r="437" spans="1:5" ht="30.75">
      <c r="A437" s="22" t="s">
        <v>305</v>
      </c>
      <c r="B437" s="19" t="s">
        <v>306</v>
      </c>
      <c r="C437" s="19"/>
      <c r="D437" s="20">
        <f>D438+D441</f>
        <v>58000000</v>
      </c>
      <c r="E437" s="20">
        <f>E438+E441</f>
        <v>60000000</v>
      </c>
    </row>
    <row r="438" spans="1:5" ht="30.75">
      <c r="A438" s="22" t="s">
        <v>307</v>
      </c>
      <c r="B438" s="19" t="s">
        <v>308</v>
      </c>
      <c r="C438" s="19"/>
      <c r="D438" s="20">
        <f aca="true" t="shared" si="130" ref="D438:D439">D439</f>
        <v>48000000</v>
      </c>
      <c r="E438" s="20">
        <f aca="true" t="shared" si="131" ref="E438:E439">E439</f>
        <v>50000000</v>
      </c>
    </row>
    <row r="439" spans="1:5" ht="15">
      <c r="A439" s="25" t="s">
        <v>21</v>
      </c>
      <c r="B439" s="19" t="s">
        <v>308</v>
      </c>
      <c r="C439" s="19">
        <v>800</v>
      </c>
      <c r="D439" s="20">
        <f t="shared" si="130"/>
        <v>48000000</v>
      </c>
      <c r="E439" s="20">
        <f t="shared" si="131"/>
        <v>50000000</v>
      </c>
    </row>
    <row r="440" spans="1:5" ht="62.25">
      <c r="A440" s="22" t="s">
        <v>22</v>
      </c>
      <c r="B440" s="19" t="s">
        <v>308</v>
      </c>
      <c r="C440" s="19">
        <v>810</v>
      </c>
      <c r="D440" s="20">
        <v>48000000</v>
      </c>
      <c r="E440" s="20">
        <v>50000000</v>
      </c>
    </row>
    <row r="441" spans="1:5" ht="30.75">
      <c r="A441" s="22" t="s">
        <v>309</v>
      </c>
      <c r="B441" s="19" t="s">
        <v>310</v>
      </c>
      <c r="C441" s="19"/>
      <c r="D441" s="20">
        <f aca="true" t="shared" si="132" ref="D441:D442">D442</f>
        <v>10000000</v>
      </c>
      <c r="E441" s="20">
        <f aca="true" t="shared" si="133" ref="E441:E442">E442</f>
        <v>10000000</v>
      </c>
    </row>
    <row r="442" spans="1:5" ht="30.75">
      <c r="A442" s="22" t="s">
        <v>37</v>
      </c>
      <c r="B442" s="19" t="s">
        <v>310</v>
      </c>
      <c r="C442" s="19">
        <v>400</v>
      </c>
      <c r="D442" s="20">
        <f t="shared" si="132"/>
        <v>10000000</v>
      </c>
      <c r="E442" s="20">
        <f t="shared" si="133"/>
        <v>10000000</v>
      </c>
    </row>
    <row r="443" spans="1:5" ht="108.75">
      <c r="A443" s="22" t="s">
        <v>292</v>
      </c>
      <c r="B443" s="19" t="s">
        <v>310</v>
      </c>
      <c r="C443" s="19">
        <v>460</v>
      </c>
      <c r="D443" s="20">
        <v>10000000</v>
      </c>
      <c r="E443" s="20">
        <v>10000000</v>
      </c>
    </row>
    <row r="444" spans="1:5" ht="30.75">
      <c r="A444" s="18" t="s">
        <v>311</v>
      </c>
      <c r="B444" s="19" t="s">
        <v>312</v>
      </c>
      <c r="C444" s="19"/>
      <c r="D444" s="20">
        <f>D445+D448</f>
        <v>31000000</v>
      </c>
      <c r="E444" s="20">
        <f>E445+E448</f>
        <v>31000000</v>
      </c>
    </row>
    <row r="445" spans="1:5" ht="30.75">
      <c r="A445" s="18" t="s">
        <v>313</v>
      </c>
      <c r="B445" s="19" t="s">
        <v>314</v>
      </c>
      <c r="C445" s="19"/>
      <c r="D445" s="20">
        <f aca="true" t="shared" si="134" ref="D445:D446">D446</f>
        <v>29500000</v>
      </c>
      <c r="E445" s="20">
        <f aca="true" t="shared" si="135" ref="E445:E446">E446</f>
        <v>29500000</v>
      </c>
    </row>
    <row r="446" spans="1:5" ht="30.75">
      <c r="A446" s="22" t="s">
        <v>18</v>
      </c>
      <c r="B446" s="19" t="s">
        <v>314</v>
      </c>
      <c r="C446" s="19">
        <v>600</v>
      </c>
      <c r="D446" s="20">
        <f t="shared" si="134"/>
        <v>29500000</v>
      </c>
      <c r="E446" s="20">
        <f t="shared" si="135"/>
        <v>29500000</v>
      </c>
    </row>
    <row r="447" spans="1:5" ht="15">
      <c r="A447" s="22" t="s">
        <v>71</v>
      </c>
      <c r="B447" s="19" t="s">
        <v>314</v>
      </c>
      <c r="C447" s="19">
        <v>620</v>
      </c>
      <c r="D447" s="20">
        <v>29500000</v>
      </c>
      <c r="E447" s="20">
        <v>29500000</v>
      </c>
    </row>
    <row r="448" spans="1:5" ht="30.75">
      <c r="A448" s="18" t="s">
        <v>315</v>
      </c>
      <c r="B448" s="19" t="s">
        <v>316</v>
      </c>
      <c r="C448" s="19"/>
      <c r="D448" s="20">
        <f aca="true" t="shared" si="136" ref="D448:D449">D449</f>
        <v>1500000</v>
      </c>
      <c r="E448" s="20">
        <f aca="true" t="shared" si="137" ref="E448:E449">E449</f>
        <v>1500000</v>
      </c>
    </row>
    <row r="449" spans="1:5" ht="30.75">
      <c r="A449" s="22" t="s">
        <v>18</v>
      </c>
      <c r="B449" s="19" t="s">
        <v>316</v>
      </c>
      <c r="C449" s="19">
        <v>600</v>
      </c>
      <c r="D449" s="20">
        <f t="shared" si="136"/>
        <v>1500000</v>
      </c>
      <c r="E449" s="20">
        <f t="shared" si="137"/>
        <v>1500000</v>
      </c>
    </row>
    <row r="450" spans="1:5" ht="15">
      <c r="A450" s="22" t="s">
        <v>71</v>
      </c>
      <c r="B450" s="19" t="s">
        <v>316</v>
      </c>
      <c r="C450" s="19">
        <v>620</v>
      </c>
      <c r="D450" s="20">
        <v>1500000</v>
      </c>
      <c r="E450" s="20">
        <v>1500000</v>
      </c>
    </row>
    <row r="451" spans="1:5" ht="15">
      <c r="A451" s="18" t="s">
        <v>317</v>
      </c>
      <c r="B451" s="19" t="s">
        <v>318</v>
      </c>
      <c r="C451" s="19"/>
      <c r="D451" s="20">
        <f>D452+D459</f>
        <v>58371000</v>
      </c>
      <c r="E451" s="20">
        <f>E452+E459</f>
        <v>58371000</v>
      </c>
    </row>
    <row r="452" spans="1:5" ht="15">
      <c r="A452" s="18" t="s">
        <v>319</v>
      </c>
      <c r="B452" s="19" t="s">
        <v>320</v>
      </c>
      <c r="C452" s="19"/>
      <c r="D452" s="20">
        <f>SUM(D453,D455,D457)</f>
        <v>55871000</v>
      </c>
      <c r="E452" s="20">
        <f>SUM(E453,E455,E457)</f>
        <v>55871000</v>
      </c>
    </row>
    <row r="453" spans="1:5" ht="78">
      <c r="A453" s="26" t="s">
        <v>84</v>
      </c>
      <c r="B453" s="19" t="s">
        <v>320</v>
      </c>
      <c r="C453" s="19">
        <v>100</v>
      </c>
      <c r="D453" s="20">
        <f>D454</f>
        <v>28300000</v>
      </c>
      <c r="E453" s="20">
        <f>E454</f>
        <v>28300000</v>
      </c>
    </row>
    <row r="454" spans="1:5" ht="15">
      <c r="A454" s="26" t="s">
        <v>95</v>
      </c>
      <c r="B454" s="19" t="s">
        <v>320</v>
      </c>
      <c r="C454" s="19">
        <v>110</v>
      </c>
      <c r="D454" s="20">
        <v>28300000</v>
      </c>
      <c r="E454" s="20">
        <v>28300000</v>
      </c>
    </row>
    <row r="455" spans="1:5" s="3" customFormat="1" ht="30.75">
      <c r="A455" s="25" t="s">
        <v>31</v>
      </c>
      <c r="B455" s="19" t="s">
        <v>320</v>
      </c>
      <c r="C455" s="19">
        <v>200</v>
      </c>
      <c r="D455" s="20">
        <f>D456</f>
        <v>27371000</v>
      </c>
      <c r="E455" s="20">
        <f>E456</f>
        <v>27371000</v>
      </c>
    </row>
    <row r="456" spans="1:5" s="3" customFormat="1" ht="30.75">
      <c r="A456" s="25" t="s">
        <v>32</v>
      </c>
      <c r="B456" s="19" t="s">
        <v>320</v>
      </c>
      <c r="C456" s="19">
        <v>240</v>
      </c>
      <c r="D456" s="20">
        <v>27371000</v>
      </c>
      <c r="E456" s="20">
        <v>27371000</v>
      </c>
    </row>
    <row r="457" spans="1:5" s="3" customFormat="1" ht="15">
      <c r="A457" s="25" t="s">
        <v>21</v>
      </c>
      <c r="B457" s="19" t="s">
        <v>320</v>
      </c>
      <c r="C457" s="19">
        <v>800</v>
      </c>
      <c r="D457" s="20">
        <f>D458</f>
        <v>200000</v>
      </c>
      <c r="E457" s="20">
        <f>E458</f>
        <v>200000</v>
      </c>
    </row>
    <row r="458" spans="1:5" s="3" customFormat="1" ht="15">
      <c r="A458" s="25" t="s">
        <v>91</v>
      </c>
      <c r="B458" s="19" t="s">
        <v>320</v>
      </c>
      <c r="C458" s="19">
        <v>850</v>
      </c>
      <c r="D458" s="20">
        <v>200000</v>
      </c>
      <c r="E458" s="20">
        <v>200000</v>
      </c>
    </row>
    <row r="459" spans="1:5" s="3" customFormat="1" ht="30.75">
      <c r="A459" s="18" t="s">
        <v>321</v>
      </c>
      <c r="B459" s="19" t="s">
        <v>322</v>
      </c>
      <c r="C459" s="19"/>
      <c r="D459" s="20">
        <f aca="true" t="shared" si="138" ref="D459:D460">D460</f>
        <v>2500000</v>
      </c>
      <c r="E459" s="20">
        <f aca="true" t="shared" si="139" ref="E459:E460">E460</f>
        <v>2500000</v>
      </c>
    </row>
    <row r="460" spans="1:5" s="3" customFormat="1" ht="30.75">
      <c r="A460" s="25" t="s">
        <v>31</v>
      </c>
      <c r="B460" s="19" t="s">
        <v>322</v>
      </c>
      <c r="C460" s="19">
        <v>200</v>
      </c>
      <c r="D460" s="20">
        <f t="shared" si="138"/>
        <v>2500000</v>
      </c>
      <c r="E460" s="20">
        <f t="shared" si="139"/>
        <v>2500000</v>
      </c>
    </row>
    <row r="461" spans="1:5" ht="30.75">
      <c r="A461" s="25" t="s">
        <v>32</v>
      </c>
      <c r="B461" s="19" t="s">
        <v>322</v>
      </c>
      <c r="C461" s="19">
        <v>240</v>
      </c>
      <c r="D461" s="23">
        <v>2500000</v>
      </c>
      <c r="E461" s="23">
        <v>2500000</v>
      </c>
    </row>
    <row r="462" spans="1:256" s="13" customFormat="1" ht="46.5">
      <c r="A462" s="40" t="s">
        <v>323</v>
      </c>
      <c r="B462" s="15" t="s">
        <v>324</v>
      </c>
      <c r="C462" s="15"/>
      <c r="D462" s="41">
        <f>D463+D466+D469+D472</f>
        <v>286894222.96</v>
      </c>
      <c r="E462" s="41">
        <f>E463+E466+E469+E472</f>
        <v>121818709.83</v>
      </c>
      <c r="IS462" s="42"/>
      <c r="IT462" s="42"/>
      <c r="IU462" s="42"/>
      <c r="IV462" s="43"/>
    </row>
    <row r="463" spans="1:5" ht="93">
      <c r="A463" s="22" t="s">
        <v>325</v>
      </c>
      <c r="B463" s="19" t="s">
        <v>326</v>
      </c>
      <c r="C463" s="19"/>
      <c r="D463" s="20">
        <f aca="true" t="shared" si="140" ref="D463:D464">D464</f>
        <v>56422909.83</v>
      </c>
      <c r="E463" s="20">
        <f aca="true" t="shared" si="141" ref="E463:E464">E464</f>
        <v>56422909.83</v>
      </c>
    </row>
    <row r="464" spans="1:5" ht="30.75">
      <c r="A464" s="22" t="s">
        <v>37</v>
      </c>
      <c r="B464" s="19" t="s">
        <v>326</v>
      </c>
      <c r="C464" s="19">
        <v>400</v>
      </c>
      <c r="D464" s="20">
        <f t="shared" si="140"/>
        <v>56422909.83</v>
      </c>
      <c r="E464" s="20">
        <f t="shared" si="141"/>
        <v>56422909.83</v>
      </c>
    </row>
    <row r="465" spans="1:5" ht="15">
      <c r="A465" s="36" t="s">
        <v>38</v>
      </c>
      <c r="B465" s="19" t="s">
        <v>326</v>
      </c>
      <c r="C465" s="19">
        <v>410</v>
      </c>
      <c r="D465" s="20">
        <f>2821144.83+53601765</f>
        <v>56422909.83</v>
      </c>
      <c r="E465" s="20">
        <f>2821144.83+53601765</f>
        <v>56422909.83</v>
      </c>
    </row>
    <row r="466" spans="1:5" ht="46.5">
      <c r="A466" s="22" t="s">
        <v>327</v>
      </c>
      <c r="B466" s="19" t="s">
        <v>328</v>
      </c>
      <c r="C466" s="44"/>
      <c r="D466" s="20">
        <f aca="true" t="shared" si="142" ref="D466:D467">D467</f>
        <v>38000000</v>
      </c>
      <c r="E466" s="20">
        <f aca="true" t="shared" si="143" ref="E466:E467">E467</f>
        <v>0</v>
      </c>
    </row>
    <row r="467" spans="1:5" ht="30.75">
      <c r="A467" s="22" t="s">
        <v>37</v>
      </c>
      <c r="B467" s="19" t="s">
        <v>328</v>
      </c>
      <c r="C467" s="44">
        <v>400</v>
      </c>
      <c r="D467" s="20">
        <f t="shared" si="142"/>
        <v>38000000</v>
      </c>
      <c r="E467" s="20">
        <f t="shared" si="143"/>
        <v>0</v>
      </c>
    </row>
    <row r="468" spans="1:5" ht="108.75">
      <c r="A468" s="22" t="s">
        <v>292</v>
      </c>
      <c r="B468" s="19" t="s">
        <v>328</v>
      </c>
      <c r="C468" s="44">
        <v>460</v>
      </c>
      <c r="D468" s="20">
        <v>38000000</v>
      </c>
      <c r="E468" s="20"/>
    </row>
    <row r="469" spans="1:5" ht="30.75">
      <c r="A469" s="25" t="s">
        <v>329</v>
      </c>
      <c r="B469" s="19" t="s">
        <v>330</v>
      </c>
      <c r="C469" s="19"/>
      <c r="D469" s="23">
        <f aca="true" t="shared" si="144" ref="D469:D470">D470</f>
        <v>518000</v>
      </c>
      <c r="E469" s="23">
        <f aca="true" t="shared" si="145" ref="E469:E470">E470</f>
        <v>518000</v>
      </c>
    </row>
    <row r="470" spans="1:5" ht="30.75">
      <c r="A470" s="25" t="s">
        <v>18</v>
      </c>
      <c r="B470" s="19" t="s">
        <v>330</v>
      </c>
      <c r="C470" s="19">
        <v>600</v>
      </c>
      <c r="D470" s="23">
        <f t="shared" si="144"/>
        <v>518000</v>
      </c>
      <c r="E470" s="23">
        <f t="shared" si="145"/>
        <v>518000</v>
      </c>
    </row>
    <row r="471" spans="1:5" ht="15">
      <c r="A471" s="25" t="s">
        <v>19</v>
      </c>
      <c r="B471" s="19" t="s">
        <v>330</v>
      </c>
      <c r="C471" s="19">
        <v>610</v>
      </c>
      <c r="D471" s="23">
        <v>518000</v>
      </c>
      <c r="E471" s="23">
        <v>518000</v>
      </c>
    </row>
    <row r="472" spans="1:5" ht="78">
      <c r="A472" s="22" t="s">
        <v>331</v>
      </c>
      <c r="B472" s="19" t="s">
        <v>332</v>
      </c>
      <c r="C472" s="19"/>
      <c r="D472" s="20">
        <f aca="true" t="shared" si="146" ref="D472:D473">D473</f>
        <v>191953313.13</v>
      </c>
      <c r="E472" s="20">
        <f aca="true" t="shared" si="147" ref="E472:E473">E473</f>
        <v>64877800</v>
      </c>
    </row>
    <row r="473" spans="1:5" ht="30.75">
      <c r="A473" s="22" t="s">
        <v>37</v>
      </c>
      <c r="B473" s="19" t="s">
        <v>332</v>
      </c>
      <c r="C473" s="19">
        <v>400</v>
      </c>
      <c r="D473" s="20">
        <f t="shared" si="146"/>
        <v>191953313.13</v>
      </c>
      <c r="E473" s="20">
        <f t="shared" si="147"/>
        <v>64877800</v>
      </c>
    </row>
    <row r="474" spans="1:5" ht="108.75">
      <c r="A474" s="22" t="s">
        <v>292</v>
      </c>
      <c r="B474" s="19" t="s">
        <v>332</v>
      </c>
      <c r="C474" s="19">
        <v>460</v>
      </c>
      <c r="D474" s="20">
        <f>1919533.13+190033780</f>
        <v>191953313.13</v>
      </c>
      <c r="E474" s="20">
        <f>648778+64229022</f>
        <v>64877800</v>
      </c>
    </row>
    <row r="475" spans="1:5" ht="46.5">
      <c r="A475" s="14" t="s">
        <v>333</v>
      </c>
      <c r="B475" s="15" t="s">
        <v>334</v>
      </c>
      <c r="C475" s="15"/>
      <c r="D475" s="16">
        <f>D476+D487</f>
        <v>39385000</v>
      </c>
      <c r="E475" s="16">
        <f>E476+E487</f>
        <v>39385000</v>
      </c>
    </row>
    <row r="476" spans="1:5" ht="30.75">
      <c r="A476" s="18" t="s">
        <v>335</v>
      </c>
      <c r="B476" s="19" t="s">
        <v>336</v>
      </c>
      <c r="C476" s="19"/>
      <c r="D476" s="23">
        <f>D477+D484</f>
        <v>36285000</v>
      </c>
      <c r="E476" s="23">
        <f>E477+E484</f>
        <v>36285000</v>
      </c>
    </row>
    <row r="477" spans="1:5" ht="62.25">
      <c r="A477" s="18" t="s">
        <v>337</v>
      </c>
      <c r="B477" s="19" t="s">
        <v>338</v>
      </c>
      <c r="C477" s="19"/>
      <c r="D477" s="23">
        <f>SUM(D478,D480,D482)</f>
        <v>35285000</v>
      </c>
      <c r="E477" s="23">
        <f>SUM(E478,E480,E482)</f>
        <v>35285000</v>
      </c>
    </row>
    <row r="478" spans="1:5" ht="78">
      <c r="A478" s="26" t="s">
        <v>84</v>
      </c>
      <c r="B478" s="19" t="s">
        <v>338</v>
      </c>
      <c r="C478" s="19">
        <v>100</v>
      </c>
      <c r="D478" s="23">
        <f>D479</f>
        <v>31030000</v>
      </c>
      <c r="E478" s="23">
        <f>E479</f>
        <v>31030000</v>
      </c>
    </row>
    <row r="479" spans="1:5" ht="15">
      <c r="A479" s="26" t="s">
        <v>95</v>
      </c>
      <c r="B479" s="19" t="s">
        <v>338</v>
      </c>
      <c r="C479" s="19">
        <v>110</v>
      </c>
      <c r="D479" s="23">
        <v>31030000</v>
      </c>
      <c r="E479" s="23">
        <v>31030000</v>
      </c>
    </row>
    <row r="480" spans="1:5" ht="30.75">
      <c r="A480" s="25" t="s">
        <v>31</v>
      </c>
      <c r="B480" s="19" t="s">
        <v>338</v>
      </c>
      <c r="C480" s="19">
        <v>200</v>
      </c>
      <c r="D480" s="23">
        <f>D481</f>
        <v>4200000</v>
      </c>
      <c r="E480" s="23">
        <f>E481</f>
        <v>4200000</v>
      </c>
    </row>
    <row r="481" spans="1:5" ht="30.75">
      <c r="A481" s="25" t="s">
        <v>32</v>
      </c>
      <c r="B481" s="19" t="s">
        <v>338</v>
      </c>
      <c r="C481" s="19">
        <v>240</v>
      </c>
      <c r="D481" s="23">
        <v>4200000</v>
      </c>
      <c r="E481" s="23">
        <v>4200000</v>
      </c>
    </row>
    <row r="482" spans="1:5" ht="15">
      <c r="A482" s="25" t="s">
        <v>21</v>
      </c>
      <c r="B482" s="19" t="s">
        <v>338</v>
      </c>
      <c r="C482" s="19">
        <v>800</v>
      </c>
      <c r="D482" s="23">
        <f>D483</f>
        <v>55000</v>
      </c>
      <c r="E482" s="23">
        <f>E483</f>
        <v>55000</v>
      </c>
    </row>
    <row r="483" spans="1:5" ht="15">
      <c r="A483" s="25" t="s">
        <v>91</v>
      </c>
      <c r="B483" s="19" t="s">
        <v>338</v>
      </c>
      <c r="C483" s="19">
        <v>850</v>
      </c>
      <c r="D483" s="23">
        <v>55000</v>
      </c>
      <c r="E483" s="23">
        <v>55000</v>
      </c>
    </row>
    <row r="484" spans="1:5" ht="30.75">
      <c r="A484" s="18" t="s">
        <v>339</v>
      </c>
      <c r="B484" s="19" t="s">
        <v>340</v>
      </c>
      <c r="C484" s="19"/>
      <c r="D484" s="23">
        <f aca="true" t="shared" si="148" ref="D484:D485">D485</f>
        <v>1000000</v>
      </c>
      <c r="E484" s="23">
        <f aca="true" t="shared" si="149" ref="E484:E485">E485</f>
        <v>1000000</v>
      </c>
    </row>
    <row r="485" spans="1:5" ht="30.75">
      <c r="A485" s="25" t="s">
        <v>31</v>
      </c>
      <c r="B485" s="19" t="s">
        <v>340</v>
      </c>
      <c r="C485" s="19">
        <v>200</v>
      </c>
      <c r="D485" s="23">
        <f t="shared" si="148"/>
        <v>1000000</v>
      </c>
      <c r="E485" s="23">
        <f t="shared" si="149"/>
        <v>1000000</v>
      </c>
    </row>
    <row r="486" spans="1:5" ht="30.75">
      <c r="A486" s="25" t="s">
        <v>32</v>
      </c>
      <c r="B486" s="19" t="s">
        <v>340</v>
      </c>
      <c r="C486" s="19">
        <v>240</v>
      </c>
      <c r="D486" s="23">
        <v>1000000</v>
      </c>
      <c r="E486" s="23">
        <v>1000000</v>
      </c>
    </row>
    <row r="487" spans="1:5" ht="46.5">
      <c r="A487" s="18" t="s">
        <v>341</v>
      </c>
      <c r="B487" s="19" t="s">
        <v>342</v>
      </c>
      <c r="C487" s="19"/>
      <c r="D487" s="20">
        <f>D488+D491+D494+D497+D500</f>
        <v>3100000</v>
      </c>
      <c r="E487" s="20">
        <f>E488+E491+E494+E497+E500</f>
        <v>3100000</v>
      </c>
    </row>
    <row r="488" spans="1:5" ht="30.75">
      <c r="A488" s="18" t="s">
        <v>343</v>
      </c>
      <c r="B488" s="19" t="s">
        <v>344</v>
      </c>
      <c r="C488" s="19"/>
      <c r="D488" s="20">
        <f aca="true" t="shared" si="150" ref="D488:D489">D489</f>
        <v>800000</v>
      </c>
      <c r="E488" s="20">
        <f aca="true" t="shared" si="151" ref="E488:E489">E489</f>
        <v>800000</v>
      </c>
    </row>
    <row r="489" spans="1:5" ht="30.75">
      <c r="A489" s="22" t="s">
        <v>18</v>
      </c>
      <c r="B489" s="19" t="s">
        <v>344</v>
      </c>
      <c r="C489" s="19">
        <v>600</v>
      </c>
      <c r="D489" s="20">
        <f t="shared" si="150"/>
        <v>800000</v>
      </c>
      <c r="E489" s="20">
        <f t="shared" si="151"/>
        <v>800000</v>
      </c>
    </row>
    <row r="490" spans="1:5" ht="15">
      <c r="A490" s="22" t="s">
        <v>19</v>
      </c>
      <c r="B490" s="19" t="s">
        <v>344</v>
      </c>
      <c r="C490" s="19">
        <v>610</v>
      </c>
      <c r="D490" s="23">
        <v>800000</v>
      </c>
      <c r="E490" s="23">
        <v>800000</v>
      </c>
    </row>
    <row r="491" spans="1:5" ht="30.75">
      <c r="A491" s="18" t="s">
        <v>345</v>
      </c>
      <c r="B491" s="19" t="s">
        <v>346</v>
      </c>
      <c r="C491" s="19"/>
      <c r="D491" s="20">
        <f aca="true" t="shared" si="152" ref="D491:D492">D492</f>
        <v>1000000</v>
      </c>
      <c r="E491" s="20">
        <f aca="true" t="shared" si="153" ref="E491:E492">E492</f>
        <v>1000000</v>
      </c>
    </row>
    <row r="492" spans="1:5" ht="30.75">
      <c r="A492" s="25" t="s">
        <v>31</v>
      </c>
      <c r="B492" s="19" t="s">
        <v>346</v>
      </c>
      <c r="C492" s="19">
        <v>200</v>
      </c>
      <c r="D492" s="20">
        <f t="shared" si="152"/>
        <v>1000000</v>
      </c>
      <c r="E492" s="20">
        <f t="shared" si="153"/>
        <v>1000000</v>
      </c>
    </row>
    <row r="493" spans="1:5" ht="30.75">
      <c r="A493" s="25" t="s">
        <v>32</v>
      </c>
      <c r="B493" s="19" t="s">
        <v>346</v>
      </c>
      <c r="C493" s="19">
        <v>240</v>
      </c>
      <c r="D493" s="20">
        <v>1000000</v>
      </c>
      <c r="E493" s="20">
        <v>1000000</v>
      </c>
    </row>
    <row r="494" spans="1:5" ht="30.75">
      <c r="A494" s="18" t="s">
        <v>347</v>
      </c>
      <c r="B494" s="19" t="s">
        <v>348</v>
      </c>
      <c r="C494" s="19"/>
      <c r="D494" s="20">
        <f aca="true" t="shared" si="154" ref="D494:D495">D495</f>
        <v>250000</v>
      </c>
      <c r="E494" s="20">
        <f aca="true" t="shared" si="155" ref="E494:E495">E495</f>
        <v>250000</v>
      </c>
    </row>
    <row r="495" spans="1:5" ht="30.75">
      <c r="A495" s="25" t="s">
        <v>18</v>
      </c>
      <c r="B495" s="19" t="s">
        <v>348</v>
      </c>
      <c r="C495" s="19">
        <v>600</v>
      </c>
      <c r="D495" s="20">
        <f t="shared" si="154"/>
        <v>250000</v>
      </c>
      <c r="E495" s="20">
        <f t="shared" si="155"/>
        <v>250000</v>
      </c>
    </row>
    <row r="496" spans="1:5" ht="46.5">
      <c r="A496" s="22" t="s">
        <v>20</v>
      </c>
      <c r="B496" s="19" t="s">
        <v>348</v>
      </c>
      <c r="C496" s="19">
        <v>630</v>
      </c>
      <c r="D496" s="20">
        <v>250000</v>
      </c>
      <c r="E496" s="20">
        <v>250000</v>
      </c>
    </row>
    <row r="497" spans="1:5" ht="30.75">
      <c r="A497" s="18" t="s">
        <v>349</v>
      </c>
      <c r="B497" s="19" t="s">
        <v>350</v>
      </c>
      <c r="C497" s="19"/>
      <c r="D497" s="20">
        <f aca="true" t="shared" si="156" ref="D497:D498">D498</f>
        <v>150000</v>
      </c>
      <c r="E497" s="20">
        <f aca="true" t="shared" si="157" ref="E497:E498">E498</f>
        <v>150000</v>
      </c>
    </row>
    <row r="498" spans="1:5" ht="30.75">
      <c r="A498" s="22" t="s">
        <v>18</v>
      </c>
      <c r="B498" s="19" t="s">
        <v>350</v>
      </c>
      <c r="C498" s="19">
        <v>600</v>
      </c>
      <c r="D498" s="20">
        <f t="shared" si="156"/>
        <v>150000</v>
      </c>
      <c r="E498" s="20">
        <f t="shared" si="157"/>
        <v>150000</v>
      </c>
    </row>
    <row r="499" spans="1:5" ht="15">
      <c r="A499" s="22" t="s">
        <v>19</v>
      </c>
      <c r="B499" s="19" t="s">
        <v>350</v>
      </c>
      <c r="C499" s="19">
        <v>610</v>
      </c>
      <c r="D499" s="20">
        <v>150000</v>
      </c>
      <c r="E499" s="20">
        <v>150000</v>
      </c>
    </row>
    <row r="500" spans="1:5" ht="46.5">
      <c r="A500" s="18" t="s">
        <v>351</v>
      </c>
      <c r="B500" s="19" t="s">
        <v>352</v>
      </c>
      <c r="C500" s="19"/>
      <c r="D500" s="20">
        <f aca="true" t="shared" si="158" ref="D500:D501">D501</f>
        <v>900000</v>
      </c>
      <c r="E500" s="20">
        <f aca="true" t="shared" si="159" ref="E500:E501">E501</f>
        <v>900000</v>
      </c>
    </row>
    <row r="501" spans="1:5" ht="30.75">
      <c r="A501" s="25" t="s">
        <v>18</v>
      </c>
      <c r="B501" s="19" t="s">
        <v>352</v>
      </c>
      <c r="C501" s="19">
        <v>600</v>
      </c>
      <c r="D501" s="20">
        <f t="shared" si="158"/>
        <v>900000</v>
      </c>
      <c r="E501" s="20">
        <f t="shared" si="159"/>
        <v>900000</v>
      </c>
    </row>
    <row r="502" spans="1:5" ht="46.5">
      <c r="A502" s="22" t="s">
        <v>20</v>
      </c>
      <c r="B502" s="19" t="s">
        <v>352</v>
      </c>
      <c r="C502" s="19">
        <v>630</v>
      </c>
      <c r="D502" s="20">
        <v>900000</v>
      </c>
      <c r="E502" s="20">
        <v>900000</v>
      </c>
    </row>
    <row r="503" spans="1:5" ht="46.5">
      <c r="A503" s="14" t="s">
        <v>353</v>
      </c>
      <c r="B503" s="15" t="s">
        <v>354</v>
      </c>
      <c r="C503" s="15"/>
      <c r="D503" s="16">
        <f>SUM(D504,D517)</f>
        <v>21887422.14</v>
      </c>
      <c r="E503" s="16">
        <f>SUM(E504,E517)</f>
        <v>21887422.14</v>
      </c>
    </row>
    <row r="504" spans="1:5" ht="30.75">
      <c r="A504" s="22" t="s">
        <v>355</v>
      </c>
      <c r="B504" s="19" t="s">
        <v>356</v>
      </c>
      <c r="C504" s="19"/>
      <c r="D504" s="20">
        <f>SUM(D505,D508,D511,D514)</f>
        <v>3487422.14</v>
      </c>
      <c r="E504" s="20">
        <f>SUM(E505,E508,E511,E514)</f>
        <v>3487422.14</v>
      </c>
    </row>
    <row r="505" spans="1:5" ht="78">
      <c r="A505" s="22" t="s">
        <v>357</v>
      </c>
      <c r="B505" s="19" t="s">
        <v>358</v>
      </c>
      <c r="C505" s="19"/>
      <c r="D505" s="20">
        <f aca="true" t="shared" si="160" ref="D505:D506">D506</f>
        <v>300000</v>
      </c>
      <c r="E505" s="20">
        <f aca="true" t="shared" si="161" ref="E505:E506">E506</f>
        <v>300000</v>
      </c>
    </row>
    <row r="506" spans="1:5" ht="15">
      <c r="A506" s="22" t="s">
        <v>21</v>
      </c>
      <c r="B506" s="19" t="s">
        <v>358</v>
      </c>
      <c r="C506" s="19">
        <v>800</v>
      </c>
      <c r="D506" s="20">
        <f t="shared" si="160"/>
        <v>300000</v>
      </c>
      <c r="E506" s="20">
        <f t="shared" si="161"/>
        <v>300000</v>
      </c>
    </row>
    <row r="507" spans="1:5" ht="62.25">
      <c r="A507" s="22" t="s">
        <v>22</v>
      </c>
      <c r="B507" s="19" t="s">
        <v>358</v>
      </c>
      <c r="C507" s="19">
        <v>810</v>
      </c>
      <c r="D507" s="20">
        <v>300000</v>
      </c>
      <c r="E507" s="20">
        <v>300000</v>
      </c>
    </row>
    <row r="508" spans="1:5" ht="30.75">
      <c r="A508" s="22" t="s">
        <v>359</v>
      </c>
      <c r="B508" s="19" t="s">
        <v>360</v>
      </c>
      <c r="C508" s="19"/>
      <c r="D508" s="20">
        <f aca="true" t="shared" si="162" ref="D508:D509">D509</f>
        <v>1800000</v>
      </c>
      <c r="E508" s="20">
        <f aca="true" t="shared" si="163" ref="E508:E509">E509</f>
        <v>1800000</v>
      </c>
    </row>
    <row r="509" spans="1:5" ht="15">
      <c r="A509" s="22" t="s">
        <v>21</v>
      </c>
      <c r="B509" s="19" t="s">
        <v>360</v>
      </c>
      <c r="C509" s="19">
        <v>800</v>
      </c>
      <c r="D509" s="20">
        <f t="shared" si="162"/>
        <v>1800000</v>
      </c>
      <c r="E509" s="20">
        <f t="shared" si="163"/>
        <v>1800000</v>
      </c>
    </row>
    <row r="510" spans="1:5" ht="62.25">
      <c r="A510" s="22" t="s">
        <v>22</v>
      </c>
      <c r="B510" s="19" t="s">
        <v>360</v>
      </c>
      <c r="C510" s="19">
        <v>810</v>
      </c>
      <c r="D510" s="20">
        <f>800000+1000000</f>
        <v>1800000</v>
      </c>
      <c r="E510" s="20">
        <f>800000+1000000</f>
        <v>1800000</v>
      </c>
    </row>
    <row r="511" spans="1:5" ht="78">
      <c r="A511" s="22" t="s">
        <v>361</v>
      </c>
      <c r="B511" s="19" t="s">
        <v>362</v>
      </c>
      <c r="C511" s="19"/>
      <c r="D511" s="20">
        <f aca="true" t="shared" si="164" ref="D511:D512">D512</f>
        <v>1287422.1400000001</v>
      </c>
      <c r="E511" s="20">
        <f aca="true" t="shared" si="165" ref="E511:E512">E512</f>
        <v>1287422.1400000001</v>
      </c>
    </row>
    <row r="512" spans="1:5" ht="15">
      <c r="A512" s="22" t="s">
        <v>21</v>
      </c>
      <c r="B512" s="19" t="s">
        <v>362</v>
      </c>
      <c r="C512" s="19">
        <v>800</v>
      </c>
      <c r="D512" s="20">
        <f t="shared" si="164"/>
        <v>1287422.1400000001</v>
      </c>
      <c r="E512" s="20">
        <f t="shared" si="165"/>
        <v>1287422.1400000001</v>
      </c>
    </row>
    <row r="513" spans="1:5" s="21" customFormat="1" ht="62.25">
      <c r="A513" s="22" t="s">
        <v>22</v>
      </c>
      <c r="B513" s="19" t="s">
        <v>362</v>
      </c>
      <c r="C513" s="19">
        <v>810</v>
      </c>
      <c r="D513" s="20">
        <f>600000+687422.14</f>
        <v>1287422.1400000001</v>
      </c>
      <c r="E513" s="20">
        <f>600000+687422.14</f>
        <v>1287422.1400000001</v>
      </c>
    </row>
    <row r="514" spans="1:5" s="21" customFormat="1" ht="46.5">
      <c r="A514" s="22" t="s">
        <v>363</v>
      </c>
      <c r="B514" s="19" t="s">
        <v>364</v>
      </c>
      <c r="C514" s="19"/>
      <c r="D514" s="20">
        <f aca="true" t="shared" si="166" ref="D514:D515">D515</f>
        <v>100000</v>
      </c>
      <c r="E514" s="20">
        <f aca="true" t="shared" si="167" ref="E514:E515">E515</f>
        <v>100000</v>
      </c>
    </row>
    <row r="515" spans="1:5" s="21" customFormat="1" ht="30.75">
      <c r="A515" s="25" t="s">
        <v>31</v>
      </c>
      <c r="B515" s="19" t="s">
        <v>364</v>
      </c>
      <c r="C515" s="19">
        <v>200</v>
      </c>
      <c r="D515" s="20">
        <f t="shared" si="166"/>
        <v>100000</v>
      </c>
      <c r="E515" s="20">
        <f t="shared" si="167"/>
        <v>100000</v>
      </c>
    </row>
    <row r="516" spans="1:5" s="21" customFormat="1" ht="30.75">
      <c r="A516" s="25" t="s">
        <v>32</v>
      </c>
      <c r="B516" s="19" t="s">
        <v>364</v>
      </c>
      <c r="C516" s="19">
        <v>240</v>
      </c>
      <c r="D516" s="20">
        <v>100000</v>
      </c>
      <c r="E516" s="20">
        <v>100000</v>
      </c>
    </row>
    <row r="517" spans="1:5" ht="30.75">
      <c r="A517" s="22" t="s">
        <v>365</v>
      </c>
      <c r="B517" s="19" t="s">
        <v>366</v>
      </c>
      <c r="C517" s="19"/>
      <c r="D517" s="20">
        <f>SUM(D518,D521,D524)</f>
        <v>18400000</v>
      </c>
      <c r="E517" s="20">
        <f>SUM(E518,E521,E524)</f>
        <v>18400000</v>
      </c>
    </row>
    <row r="518" spans="1:5" ht="46.5">
      <c r="A518" s="22" t="s">
        <v>367</v>
      </c>
      <c r="B518" s="19" t="s">
        <v>368</v>
      </c>
      <c r="C518" s="19"/>
      <c r="D518" s="20">
        <f>SUM(D519)</f>
        <v>1500000</v>
      </c>
      <c r="E518" s="20">
        <f>SUM(E519)</f>
        <v>1500000</v>
      </c>
    </row>
    <row r="519" spans="1:5" ht="30.75">
      <c r="A519" s="25" t="s">
        <v>18</v>
      </c>
      <c r="B519" s="19" t="s">
        <v>368</v>
      </c>
      <c r="C519" s="19">
        <v>600</v>
      </c>
      <c r="D519" s="20">
        <f>D520</f>
        <v>1500000</v>
      </c>
      <c r="E519" s="20">
        <f>E520</f>
        <v>1500000</v>
      </c>
    </row>
    <row r="520" spans="1:5" ht="46.5">
      <c r="A520" s="25" t="s">
        <v>20</v>
      </c>
      <c r="B520" s="19" t="s">
        <v>368</v>
      </c>
      <c r="C520" s="19">
        <v>630</v>
      </c>
      <c r="D520" s="20">
        <v>1500000</v>
      </c>
      <c r="E520" s="20">
        <v>1500000</v>
      </c>
    </row>
    <row r="521" spans="1:5" ht="30.75">
      <c r="A521" s="22" t="s">
        <v>369</v>
      </c>
      <c r="B521" s="19" t="s">
        <v>370</v>
      </c>
      <c r="C521" s="19"/>
      <c r="D521" s="20">
        <f aca="true" t="shared" si="168" ref="D521:D522">D522</f>
        <v>10100000</v>
      </c>
      <c r="E521" s="20">
        <f aca="true" t="shared" si="169" ref="E521:E522">E522</f>
        <v>10100000</v>
      </c>
    </row>
    <row r="522" spans="1:5" ht="15">
      <c r="A522" s="22" t="s">
        <v>21</v>
      </c>
      <c r="B522" s="19" t="s">
        <v>370</v>
      </c>
      <c r="C522" s="19">
        <v>800</v>
      </c>
      <c r="D522" s="20">
        <f t="shared" si="168"/>
        <v>10100000</v>
      </c>
      <c r="E522" s="20">
        <f t="shared" si="169"/>
        <v>10100000</v>
      </c>
    </row>
    <row r="523" spans="1:5" ht="62.25">
      <c r="A523" s="22" t="s">
        <v>22</v>
      </c>
      <c r="B523" s="19" t="s">
        <v>370</v>
      </c>
      <c r="C523" s="19">
        <v>810</v>
      </c>
      <c r="D523" s="20">
        <v>10100000</v>
      </c>
      <c r="E523" s="20">
        <v>10100000</v>
      </c>
    </row>
    <row r="524" spans="1:5" s="21" customFormat="1" ht="140.25">
      <c r="A524" s="45" t="s">
        <v>371</v>
      </c>
      <c r="B524" s="19" t="s">
        <v>372</v>
      </c>
      <c r="C524" s="19"/>
      <c r="D524" s="23">
        <f aca="true" t="shared" si="170" ref="D524:D525">D525</f>
        <v>6800000</v>
      </c>
      <c r="E524" s="23">
        <f aca="true" t="shared" si="171" ref="E524:E525">E525</f>
        <v>6800000</v>
      </c>
    </row>
    <row r="525" spans="1:5" s="21" customFormat="1" ht="30.75">
      <c r="A525" s="25" t="s">
        <v>18</v>
      </c>
      <c r="B525" s="19" t="s">
        <v>372</v>
      </c>
      <c r="C525" s="19">
        <v>600</v>
      </c>
      <c r="D525" s="23">
        <f t="shared" si="170"/>
        <v>6800000</v>
      </c>
      <c r="E525" s="23">
        <f t="shared" si="171"/>
        <v>6800000</v>
      </c>
    </row>
    <row r="526" spans="1:5" s="21" customFormat="1" ht="46.5">
      <c r="A526" s="25" t="s">
        <v>20</v>
      </c>
      <c r="B526" s="19" t="s">
        <v>372</v>
      </c>
      <c r="C526" s="19">
        <v>630</v>
      </c>
      <c r="D526" s="23">
        <v>6800000</v>
      </c>
      <c r="E526" s="23">
        <v>6800000</v>
      </c>
    </row>
    <row r="527" spans="1:5" s="21" customFormat="1" ht="46.5">
      <c r="A527" s="14" t="s">
        <v>373</v>
      </c>
      <c r="B527" s="15" t="s">
        <v>374</v>
      </c>
      <c r="C527" s="15"/>
      <c r="D527" s="16">
        <f>D528+D544</f>
        <v>48850457.56</v>
      </c>
      <c r="E527" s="16">
        <f>E528+E544</f>
        <v>47608030.78</v>
      </c>
    </row>
    <row r="528" spans="1:5" s="21" customFormat="1" ht="30.75">
      <c r="A528" s="22" t="s">
        <v>375</v>
      </c>
      <c r="B528" s="19" t="s">
        <v>376</v>
      </c>
      <c r="C528" s="19"/>
      <c r="D528" s="20">
        <f>SUM(D529,D532,D538,D541,D535)</f>
        <v>10937372</v>
      </c>
      <c r="E528" s="20">
        <f>SUM(E529,E532,E538,E541,E535)</f>
        <v>9761111</v>
      </c>
    </row>
    <row r="529" spans="1:5" s="21" customFormat="1" ht="30.75">
      <c r="A529" s="22" t="s">
        <v>377</v>
      </c>
      <c r="B529" s="19" t="s">
        <v>378</v>
      </c>
      <c r="C529" s="19"/>
      <c r="D529" s="20">
        <f aca="true" t="shared" si="172" ref="D529:D530">D530</f>
        <v>400000</v>
      </c>
      <c r="E529" s="20">
        <f aca="true" t="shared" si="173" ref="E529:E530">E530</f>
        <v>400000</v>
      </c>
    </row>
    <row r="530" spans="1:5" s="21" customFormat="1" ht="30.75">
      <c r="A530" s="25" t="s">
        <v>31</v>
      </c>
      <c r="B530" s="19" t="s">
        <v>378</v>
      </c>
      <c r="C530" s="19">
        <v>200</v>
      </c>
      <c r="D530" s="20">
        <f t="shared" si="172"/>
        <v>400000</v>
      </c>
      <c r="E530" s="20">
        <f t="shared" si="173"/>
        <v>400000</v>
      </c>
    </row>
    <row r="531" spans="1:5" s="21" customFormat="1" ht="30.75">
      <c r="A531" s="25" t="s">
        <v>32</v>
      </c>
      <c r="B531" s="19" t="s">
        <v>378</v>
      </c>
      <c r="C531" s="19">
        <v>240</v>
      </c>
      <c r="D531" s="20">
        <v>400000</v>
      </c>
      <c r="E531" s="20">
        <v>400000</v>
      </c>
    </row>
    <row r="532" spans="1:5" s="21" customFormat="1" ht="62.25">
      <c r="A532" s="22" t="s">
        <v>379</v>
      </c>
      <c r="B532" s="19" t="s">
        <v>380</v>
      </c>
      <c r="C532" s="19"/>
      <c r="D532" s="20">
        <f aca="true" t="shared" si="174" ref="D532:D533">D533</f>
        <v>2515150</v>
      </c>
      <c r="E532" s="20">
        <f aca="true" t="shared" si="175" ref="E532:E533">E533</f>
        <v>4950000</v>
      </c>
    </row>
    <row r="533" spans="1:5" s="21" customFormat="1" ht="30.75">
      <c r="A533" s="25" t="s">
        <v>31</v>
      </c>
      <c r="B533" s="19" t="s">
        <v>380</v>
      </c>
      <c r="C533" s="19">
        <v>200</v>
      </c>
      <c r="D533" s="20">
        <f t="shared" si="174"/>
        <v>2515150</v>
      </c>
      <c r="E533" s="20">
        <f t="shared" si="175"/>
        <v>4950000</v>
      </c>
    </row>
    <row r="534" spans="1:5" s="21" customFormat="1" ht="30.75">
      <c r="A534" s="25" t="s">
        <v>32</v>
      </c>
      <c r="B534" s="19" t="s">
        <v>380</v>
      </c>
      <c r="C534" s="19">
        <v>240</v>
      </c>
      <c r="D534" s="20">
        <f>462788+2052362</f>
        <v>2515150</v>
      </c>
      <c r="E534" s="20">
        <f>832486+4117514</f>
        <v>4950000</v>
      </c>
    </row>
    <row r="535" spans="1:5" s="21" customFormat="1" ht="93">
      <c r="A535" s="22" t="s">
        <v>381</v>
      </c>
      <c r="B535" s="19" t="s">
        <v>382</v>
      </c>
      <c r="C535" s="19"/>
      <c r="D535" s="20">
        <f aca="true" t="shared" si="176" ref="D535:D536">D536</f>
        <v>7222222</v>
      </c>
      <c r="E535" s="20">
        <f aca="true" t="shared" si="177" ref="E535:E536">E536</f>
        <v>3611111</v>
      </c>
    </row>
    <row r="536" spans="1:5" s="21" customFormat="1" ht="30.75">
      <c r="A536" s="25" t="s">
        <v>31</v>
      </c>
      <c r="B536" s="19" t="s">
        <v>382</v>
      </c>
      <c r="C536" s="19">
        <v>200</v>
      </c>
      <c r="D536" s="20">
        <f t="shared" si="176"/>
        <v>7222222</v>
      </c>
      <c r="E536" s="20">
        <f t="shared" si="177"/>
        <v>3611111</v>
      </c>
    </row>
    <row r="537" spans="1:6" s="13" customFormat="1" ht="30.75">
      <c r="A537" s="25" t="s">
        <v>32</v>
      </c>
      <c r="B537" s="19" t="s">
        <v>382</v>
      </c>
      <c r="C537" s="19">
        <v>240</v>
      </c>
      <c r="D537" s="20">
        <f>722222+6500000</f>
        <v>7222222</v>
      </c>
      <c r="E537" s="20">
        <f>361111+3250000</f>
        <v>3611111</v>
      </c>
      <c r="F537" s="21"/>
    </row>
    <row r="538" spans="1:5" s="21" customFormat="1" ht="46.5">
      <c r="A538" s="22" t="s">
        <v>383</v>
      </c>
      <c r="B538" s="19" t="s">
        <v>384</v>
      </c>
      <c r="C538" s="19"/>
      <c r="D538" s="20">
        <f aca="true" t="shared" si="178" ref="D538:D539">D539</f>
        <v>300000</v>
      </c>
      <c r="E538" s="20">
        <f aca="true" t="shared" si="179" ref="E538:E539">E539</f>
        <v>300000</v>
      </c>
    </row>
    <row r="539" spans="1:5" s="21" customFormat="1" ht="30.75">
      <c r="A539" s="25" t="s">
        <v>31</v>
      </c>
      <c r="B539" s="19" t="s">
        <v>384</v>
      </c>
      <c r="C539" s="19">
        <v>200</v>
      </c>
      <c r="D539" s="20">
        <f t="shared" si="178"/>
        <v>300000</v>
      </c>
      <c r="E539" s="20">
        <f t="shared" si="179"/>
        <v>300000</v>
      </c>
    </row>
    <row r="540" spans="1:5" s="21" customFormat="1" ht="30.75">
      <c r="A540" s="25" t="s">
        <v>32</v>
      </c>
      <c r="B540" s="19" t="s">
        <v>384</v>
      </c>
      <c r="C540" s="19">
        <v>240</v>
      </c>
      <c r="D540" s="20">
        <v>300000</v>
      </c>
      <c r="E540" s="20">
        <v>300000</v>
      </c>
    </row>
    <row r="541" spans="1:5" s="21" customFormat="1" ht="30.75">
      <c r="A541" s="22" t="s">
        <v>385</v>
      </c>
      <c r="B541" s="19" t="s">
        <v>386</v>
      </c>
      <c r="C541" s="19"/>
      <c r="D541" s="20">
        <f aca="true" t="shared" si="180" ref="D541:D542">D542</f>
        <v>500000</v>
      </c>
      <c r="E541" s="20">
        <f aca="true" t="shared" si="181" ref="E541:E542">E542</f>
        <v>500000</v>
      </c>
    </row>
    <row r="542" spans="1:5" s="21" customFormat="1" ht="30.75">
      <c r="A542" s="25" t="s">
        <v>31</v>
      </c>
      <c r="B542" s="19" t="s">
        <v>386</v>
      </c>
      <c r="C542" s="19">
        <v>200</v>
      </c>
      <c r="D542" s="20">
        <f t="shared" si="180"/>
        <v>500000</v>
      </c>
      <c r="E542" s="20">
        <f t="shared" si="181"/>
        <v>500000</v>
      </c>
    </row>
    <row r="543" spans="1:5" s="21" customFormat="1" ht="30.75">
      <c r="A543" s="25" t="s">
        <v>32</v>
      </c>
      <c r="B543" s="19" t="s">
        <v>386</v>
      </c>
      <c r="C543" s="19">
        <v>240</v>
      </c>
      <c r="D543" s="20">
        <v>500000</v>
      </c>
      <c r="E543" s="20">
        <v>500000</v>
      </c>
    </row>
    <row r="544" spans="1:5" s="21" customFormat="1" ht="46.5">
      <c r="A544" s="25" t="s">
        <v>387</v>
      </c>
      <c r="B544" s="19" t="s">
        <v>388</v>
      </c>
      <c r="C544" s="19"/>
      <c r="D544" s="20">
        <f>D545+D548+D555</f>
        <v>37913085.56</v>
      </c>
      <c r="E544" s="20">
        <f>E545+E548+E555</f>
        <v>37846919.78</v>
      </c>
    </row>
    <row r="545" spans="1:5" s="21" customFormat="1" ht="108.75">
      <c r="A545" s="25" t="s">
        <v>389</v>
      </c>
      <c r="B545" s="19" t="s">
        <v>390</v>
      </c>
      <c r="C545" s="19"/>
      <c r="D545" s="20">
        <f aca="true" t="shared" si="182" ref="D545:D546">D546</f>
        <v>163085.56</v>
      </c>
      <c r="E545" s="20">
        <f aca="true" t="shared" si="183" ref="E545:E546">E546</f>
        <v>96919.78</v>
      </c>
    </row>
    <row r="546" spans="1:6" s="13" customFormat="1" ht="30.75">
      <c r="A546" s="25" t="s">
        <v>31</v>
      </c>
      <c r="B546" s="19" t="s">
        <v>390</v>
      </c>
      <c r="C546" s="19">
        <v>200</v>
      </c>
      <c r="D546" s="20">
        <f t="shared" si="182"/>
        <v>163085.56</v>
      </c>
      <c r="E546" s="20">
        <f t="shared" si="183"/>
        <v>96919.78</v>
      </c>
      <c r="F546" s="21"/>
    </row>
    <row r="547" spans="1:5" s="21" customFormat="1" ht="30.75">
      <c r="A547" s="25" t="s">
        <v>32</v>
      </c>
      <c r="B547" s="19" t="s">
        <v>390</v>
      </c>
      <c r="C547" s="19">
        <v>240</v>
      </c>
      <c r="D547" s="20">
        <f>16308.56+146777</f>
        <v>163085.56</v>
      </c>
      <c r="E547" s="20">
        <f>9691.98+87227.8</f>
        <v>96919.78</v>
      </c>
    </row>
    <row r="548" spans="1:5" s="21" customFormat="1" ht="62.25">
      <c r="A548" s="22" t="s">
        <v>391</v>
      </c>
      <c r="B548" s="19" t="s">
        <v>392</v>
      </c>
      <c r="C548" s="19"/>
      <c r="D548" s="20">
        <f>SUM(D549,D551,D553)</f>
        <v>36750000</v>
      </c>
      <c r="E548" s="20">
        <f>SUM(E549,E551,E553)</f>
        <v>36750000</v>
      </c>
    </row>
    <row r="549" spans="1:5" s="21" customFormat="1" ht="78">
      <c r="A549" s="26" t="s">
        <v>84</v>
      </c>
      <c r="B549" s="19" t="s">
        <v>392</v>
      </c>
      <c r="C549" s="19">
        <v>100</v>
      </c>
      <c r="D549" s="20">
        <f>D550</f>
        <v>33000000</v>
      </c>
      <c r="E549" s="20">
        <f>E550</f>
        <v>33000000</v>
      </c>
    </row>
    <row r="550" spans="1:5" s="21" customFormat="1" ht="15">
      <c r="A550" s="26" t="s">
        <v>95</v>
      </c>
      <c r="B550" s="19" t="s">
        <v>392</v>
      </c>
      <c r="C550" s="19">
        <v>110</v>
      </c>
      <c r="D550" s="20">
        <v>33000000</v>
      </c>
      <c r="E550" s="20">
        <v>33000000</v>
      </c>
    </row>
    <row r="551" spans="1:5" s="13" customFormat="1" ht="30.75">
      <c r="A551" s="25" t="s">
        <v>31</v>
      </c>
      <c r="B551" s="19" t="s">
        <v>392</v>
      </c>
      <c r="C551" s="19">
        <v>200</v>
      </c>
      <c r="D551" s="20">
        <f>D552</f>
        <v>3600000</v>
      </c>
      <c r="E551" s="20">
        <f>E552</f>
        <v>3600000</v>
      </c>
    </row>
    <row r="552" spans="1:5" s="13" customFormat="1" ht="30.75">
      <c r="A552" s="25" t="s">
        <v>32</v>
      </c>
      <c r="B552" s="19" t="s">
        <v>392</v>
      </c>
      <c r="C552" s="19">
        <v>240</v>
      </c>
      <c r="D552" s="20">
        <v>3600000</v>
      </c>
      <c r="E552" s="20">
        <v>3600000</v>
      </c>
    </row>
    <row r="553" spans="1:5" s="13" customFormat="1" ht="15">
      <c r="A553" s="25" t="s">
        <v>21</v>
      </c>
      <c r="B553" s="19" t="s">
        <v>392</v>
      </c>
      <c r="C553" s="19">
        <v>800</v>
      </c>
      <c r="D553" s="20">
        <f>D554</f>
        <v>150000</v>
      </c>
      <c r="E553" s="20">
        <f>E554</f>
        <v>150000</v>
      </c>
    </row>
    <row r="554" spans="1:5" s="13" customFormat="1" ht="15">
      <c r="A554" s="25" t="s">
        <v>91</v>
      </c>
      <c r="B554" s="19" t="s">
        <v>392</v>
      </c>
      <c r="C554" s="19">
        <v>850</v>
      </c>
      <c r="D554" s="20">
        <v>150000</v>
      </c>
      <c r="E554" s="20">
        <v>150000</v>
      </c>
    </row>
    <row r="555" spans="1:5" s="13" customFormat="1" ht="62.25">
      <c r="A555" s="25" t="s">
        <v>393</v>
      </c>
      <c r="B555" s="19" t="s">
        <v>394</v>
      </c>
      <c r="C555" s="19"/>
      <c r="D555" s="20">
        <f aca="true" t="shared" si="184" ref="D555:D556">D556</f>
        <v>1000000</v>
      </c>
      <c r="E555" s="20">
        <f aca="true" t="shared" si="185" ref="E555:E556">E556</f>
        <v>1000000</v>
      </c>
    </row>
    <row r="556" spans="1:5" s="13" customFormat="1" ht="30.75">
      <c r="A556" s="25" t="s">
        <v>31</v>
      </c>
      <c r="B556" s="19" t="s">
        <v>394</v>
      </c>
      <c r="C556" s="19">
        <v>200</v>
      </c>
      <c r="D556" s="20">
        <f t="shared" si="184"/>
        <v>1000000</v>
      </c>
      <c r="E556" s="20">
        <f t="shared" si="185"/>
        <v>1000000</v>
      </c>
    </row>
    <row r="557" spans="1:5" s="21" customFormat="1" ht="30.75">
      <c r="A557" s="25" t="s">
        <v>32</v>
      </c>
      <c r="B557" s="19" t="s">
        <v>394</v>
      </c>
      <c r="C557" s="19">
        <v>240</v>
      </c>
      <c r="D557" s="20">
        <v>1000000</v>
      </c>
      <c r="E557" s="20">
        <v>1000000</v>
      </c>
    </row>
    <row r="558" spans="1:5" s="13" customFormat="1" ht="30.75">
      <c r="A558" s="40" t="s">
        <v>395</v>
      </c>
      <c r="B558" s="15" t="s">
        <v>396</v>
      </c>
      <c r="C558" s="15"/>
      <c r="D558" s="41">
        <f>SUM(D559)</f>
        <v>15994711.43</v>
      </c>
      <c r="E558" s="41">
        <f>SUM(E559)</f>
        <v>16484469.46</v>
      </c>
    </row>
    <row r="559" spans="1:5" s="13" customFormat="1" ht="108.75">
      <c r="A559" s="45" t="s">
        <v>397</v>
      </c>
      <c r="B559" s="19" t="s">
        <v>398</v>
      </c>
      <c r="C559" s="19"/>
      <c r="D559" s="23">
        <f aca="true" t="shared" si="186" ref="D559:D560">D560</f>
        <v>15994711.43</v>
      </c>
      <c r="E559" s="23">
        <f aca="true" t="shared" si="187" ref="E559:E560">E560</f>
        <v>16484469.46</v>
      </c>
    </row>
    <row r="560" spans="1:5" s="13" customFormat="1" ht="30.75">
      <c r="A560" s="25" t="s">
        <v>31</v>
      </c>
      <c r="B560" s="19" t="s">
        <v>398</v>
      </c>
      <c r="C560" s="19">
        <v>200</v>
      </c>
      <c r="D560" s="23">
        <f t="shared" si="186"/>
        <v>15994711.43</v>
      </c>
      <c r="E560" s="23">
        <f t="shared" si="187"/>
        <v>16484469.46</v>
      </c>
    </row>
    <row r="561" spans="1:5" s="21" customFormat="1" ht="30.75">
      <c r="A561" s="25" t="s">
        <v>32</v>
      </c>
      <c r="B561" s="19" t="s">
        <v>398</v>
      </c>
      <c r="C561" s="19">
        <v>240</v>
      </c>
      <c r="D561" s="23">
        <f>447851.92+15546859.51</f>
        <v>15994711.43</v>
      </c>
      <c r="E561" s="23">
        <f>461565.15+16022904.31</f>
        <v>16484469.46</v>
      </c>
    </row>
    <row r="562" spans="1:5" s="21" customFormat="1" ht="30.75">
      <c r="A562" s="14" t="s">
        <v>399</v>
      </c>
      <c r="B562" s="15" t="s">
        <v>400</v>
      </c>
      <c r="C562" s="15"/>
      <c r="D562" s="16">
        <f>SUM(D563,D566,D569,D572,D575)</f>
        <v>2700000</v>
      </c>
      <c r="E562" s="16">
        <f>SUM(E563,E566,E569,E572,E575)</f>
        <v>2700000</v>
      </c>
    </row>
    <row r="563" spans="1:5" s="13" customFormat="1" ht="62.25">
      <c r="A563" s="22" t="s">
        <v>401</v>
      </c>
      <c r="B563" s="19" t="s">
        <v>402</v>
      </c>
      <c r="C563" s="19"/>
      <c r="D563" s="20">
        <f aca="true" t="shared" si="188" ref="D563:D564">D564</f>
        <v>800000</v>
      </c>
      <c r="E563" s="20">
        <f aca="true" t="shared" si="189" ref="E563:E564">E564</f>
        <v>800000</v>
      </c>
    </row>
    <row r="564" spans="1:5" s="13" customFormat="1" ht="15">
      <c r="A564" s="22" t="s">
        <v>21</v>
      </c>
      <c r="B564" s="19" t="s">
        <v>402</v>
      </c>
      <c r="C564" s="19">
        <v>800</v>
      </c>
      <c r="D564" s="20">
        <f t="shared" si="188"/>
        <v>800000</v>
      </c>
      <c r="E564" s="20">
        <f t="shared" si="189"/>
        <v>800000</v>
      </c>
    </row>
    <row r="565" spans="1:5" s="21" customFormat="1" ht="62.25">
      <c r="A565" s="22" t="s">
        <v>22</v>
      </c>
      <c r="B565" s="19" t="s">
        <v>402</v>
      </c>
      <c r="C565" s="19">
        <v>810</v>
      </c>
      <c r="D565" s="20">
        <v>800000</v>
      </c>
      <c r="E565" s="20">
        <v>800000</v>
      </c>
    </row>
    <row r="566" spans="1:5" s="13" customFormat="1" ht="62.25">
      <c r="A566" s="25" t="s">
        <v>403</v>
      </c>
      <c r="B566" s="19" t="s">
        <v>404</v>
      </c>
      <c r="C566" s="19"/>
      <c r="D566" s="20">
        <f aca="true" t="shared" si="190" ref="D566:D567">D567</f>
        <v>500000</v>
      </c>
      <c r="E566" s="20">
        <f aca="true" t="shared" si="191" ref="E566:E567">E567</f>
        <v>500000</v>
      </c>
    </row>
    <row r="567" spans="1:5" s="13" customFormat="1" ht="15">
      <c r="A567" s="22" t="s">
        <v>21</v>
      </c>
      <c r="B567" s="19" t="s">
        <v>404</v>
      </c>
      <c r="C567" s="19">
        <v>800</v>
      </c>
      <c r="D567" s="20">
        <f t="shared" si="190"/>
        <v>500000</v>
      </c>
      <c r="E567" s="20">
        <f t="shared" si="191"/>
        <v>500000</v>
      </c>
    </row>
    <row r="568" spans="1:5" s="21" customFormat="1" ht="62.25">
      <c r="A568" s="22" t="s">
        <v>22</v>
      </c>
      <c r="B568" s="19" t="s">
        <v>404</v>
      </c>
      <c r="C568" s="19">
        <v>810</v>
      </c>
      <c r="D568" s="20">
        <v>500000</v>
      </c>
      <c r="E568" s="20">
        <v>500000</v>
      </c>
    </row>
    <row r="569" spans="1:5" s="21" customFormat="1" ht="46.5">
      <c r="A569" s="25" t="s">
        <v>405</v>
      </c>
      <c r="B569" s="19" t="s">
        <v>406</v>
      </c>
      <c r="C569" s="19"/>
      <c r="D569" s="20">
        <f aca="true" t="shared" si="192" ref="D569:D570">D570</f>
        <v>200000</v>
      </c>
      <c r="E569" s="20">
        <f aca="true" t="shared" si="193" ref="E569:E570">E570</f>
        <v>200000</v>
      </c>
    </row>
    <row r="570" spans="1:5" s="21" customFormat="1" ht="15">
      <c r="A570" s="22" t="s">
        <v>21</v>
      </c>
      <c r="B570" s="19" t="s">
        <v>406</v>
      </c>
      <c r="C570" s="19">
        <v>800</v>
      </c>
      <c r="D570" s="20">
        <f t="shared" si="192"/>
        <v>200000</v>
      </c>
      <c r="E570" s="20">
        <f t="shared" si="193"/>
        <v>200000</v>
      </c>
    </row>
    <row r="571" spans="1:5" s="21" customFormat="1" ht="62.25">
      <c r="A571" s="22" t="s">
        <v>22</v>
      </c>
      <c r="B571" s="19" t="s">
        <v>406</v>
      </c>
      <c r="C571" s="19">
        <v>810</v>
      </c>
      <c r="D571" s="20">
        <v>200000</v>
      </c>
      <c r="E571" s="20">
        <v>200000</v>
      </c>
    </row>
    <row r="572" spans="1:5" s="21" customFormat="1" ht="62.25">
      <c r="A572" s="25" t="s">
        <v>407</v>
      </c>
      <c r="B572" s="19" t="s">
        <v>408</v>
      </c>
      <c r="C572" s="19"/>
      <c r="D572" s="20">
        <f aca="true" t="shared" si="194" ref="D572:D573">D573</f>
        <v>200000</v>
      </c>
      <c r="E572" s="20">
        <f aca="true" t="shared" si="195" ref="E572:E573">E573</f>
        <v>200000</v>
      </c>
    </row>
    <row r="573" spans="1:5" s="21" customFormat="1" ht="15">
      <c r="A573" s="22" t="s">
        <v>21</v>
      </c>
      <c r="B573" s="19" t="s">
        <v>408</v>
      </c>
      <c r="C573" s="19">
        <v>800</v>
      </c>
      <c r="D573" s="20">
        <f t="shared" si="194"/>
        <v>200000</v>
      </c>
      <c r="E573" s="20">
        <f t="shared" si="195"/>
        <v>200000</v>
      </c>
    </row>
    <row r="574" spans="1:6" s="13" customFormat="1" ht="62.25">
      <c r="A574" s="22" t="s">
        <v>22</v>
      </c>
      <c r="B574" s="19" t="s">
        <v>408</v>
      </c>
      <c r="C574" s="19">
        <v>810</v>
      </c>
      <c r="D574" s="20">
        <v>200000</v>
      </c>
      <c r="E574" s="20">
        <v>200000</v>
      </c>
      <c r="F574" s="21"/>
    </row>
    <row r="575" spans="1:6" s="13" customFormat="1" ht="46.5">
      <c r="A575" s="25" t="s">
        <v>409</v>
      </c>
      <c r="B575" s="19" t="s">
        <v>410</v>
      </c>
      <c r="C575" s="19"/>
      <c r="D575" s="20">
        <f aca="true" t="shared" si="196" ref="D575:D576">D576</f>
        <v>1000000</v>
      </c>
      <c r="E575" s="20">
        <f aca="true" t="shared" si="197" ref="E575:E576">E576</f>
        <v>1000000</v>
      </c>
      <c r="F575" s="21"/>
    </row>
    <row r="576" spans="1:5" s="21" customFormat="1" ht="15">
      <c r="A576" s="22" t="s">
        <v>21</v>
      </c>
      <c r="B576" s="19" t="s">
        <v>410</v>
      </c>
      <c r="C576" s="19">
        <v>800</v>
      </c>
      <c r="D576" s="20">
        <f t="shared" si="196"/>
        <v>1000000</v>
      </c>
      <c r="E576" s="20">
        <f t="shared" si="197"/>
        <v>1000000</v>
      </c>
    </row>
    <row r="577" spans="1:5" s="13" customFormat="1" ht="62.25">
      <c r="A577" s="22" t="s">
        <v>22</v>
      </c>
      <c r="B577" s="19" t="s">
        <v>410</v>
      </c>
      <c r="C577" s="19">
        <v>810</v>
      </c>
      <c r="D577" s="20">
        <v>1000000</v>
      </c>
      <c r="E577" s="20">
        <v>1000000</v>
      </c>
    </row>
    <row r="578" spans="1:5" s="21" customFormat="1" ht="15.75">
      <c r="A578" s="46" t="s">
        <v>411</v>
      </c>
      <c r="B578" s="15" t="s">
        <v>412</v>
      </c>
      <c r="C578" s="47"/>
      <c r="D578" s="48">
        <f>D579+D628+D635+D660+D679+D683</f>
        <v>592326123.11</v>
      </c>
      <c r="E578" s="48">
        <f>E579+E628+E635+E660+E679+E683</f>
        <v>595743893.11</v>
      </c>
    </row>
    <row r="579" spans="1:6" s="13" customFormat="1" ht="30.75">
      <c r="A579" s="22" t="s">
        <v>413</v>
      </c>
      <c r="B579" s="19" t="s">
        <v>414</v>
      </c>
      <c r="C579" s="19"/>
      <c r="D579" s="20">
        <f>D580+D583+D588+D595+D602+D609+D616+D623</f>
        <v>320750165</v>
      </c>
      <c r="E579" s="20">
        <f>E580+E583+E588+E595+E602+E609+E616+E623</f>
        <v>324161273</v>
      </c>
      <c r="F579" s="21"/>
    </row>
    <row r="580" spans="1:5" s="21" customFormat="1" ht="30.75">
      <c r="A580" s="25" t="s">
        <v>415</v>
      </c>
      <c r="B580" s="19" t="s">
        <v>416</v>
      </c>
      <c r="C580" s="27"/>
      <c r="D580" s="20">
        <f aca="true" t="shared" si="198" ref="D580:D581">D581</f>
        <v>429435</v>
      </c>
      <c r="E580" s="20">
        <f aca="true" t="shared" si="199" ref="E580:E581">E581</f>
        <v>429435</v>
      </c>
    </row>
    <row r="581" spans="1:5" s="21" customFormat="1" ht="30.75">
      <c r="A581" s="25" t="s">
        <v>31</v>
      </c>
      <c r="B581" s="19" t="s">
        <v>416</v>
      </c>
      <c r="C581" s="27" t="s">
        <v>88</v>
      </c>
      <c r="D581" s="23">
        <f t="shared" si="198"/>
        <v>429435</v>
      </c>
      <c r="E581" s="23">
        <f t="shared" si="199"/>
        <v>429435</v>
      </c>
    </row>
    <row r="582" spans="1:5" s="21" customFormat="1" ht="30.75">
      <c r="A582" s="25" t="s">
        <v>32</v>
      </c>
      <c r="B582" s="19" t="s">
        <v>416</v>
      </c>
      <c r="C582" s="27" t="s">
        <v>89</v>
      </c>
      <c r="D582" s="23">
        <v>429435</v>
      </c>
      <c r="E582" s="23">
        <v>429435</v>
      </c>
    </row>
    <row r="583" spans="1:5" s="21" customFormat="1" ht="30.75">
      <c r="A583" s="25" t="s">
        <v>417</v>
      </c>
      <c r="B583" s="19" t="s">
        <v>418</v>
      </c>
      <c r="C583" s="27"/>
      <c r="D583" s="23">
        <f>SUM(D584,D586)</f>
        <v>6395478</v>
      </c>
      <c r="E583" s="23">
        <f>SUM(E584,E586)</f>
        <v>6395478</v>
      </c>
    </row>
    <row r="584" spans="1:5" s="21" customFormat="1" ht="78">
      <c r="A584" s="26" t="s">
        <v>84</v>
      </c>
      <c r="B584" s="19" t="s">
        <v>418</v>
      </c>
      <c r="C584" s="27" t="s">
        <v>85</v>
      </c>
      <c r="D584" s="23">
        <f>D585</f>
        <v>5854880</v>
      </c>
      <c r="E584" s="23">
        <f>E585</f>
        <v>5854880</v>
      </c>
    </row>
    <row r="585" spans="1:5" s="21" customFormat="1" ht="30.75">
      <c r="A585" s="26" t="s">
        <v>86</v>
      </c>
      <c r="B585" s="19" t="s">
        <v>418</v>
      </c>
      <c r="C585" s="27" t="s">
        <v>87</v>
      </c>
      <c r="D585" s="23">
        <v>5854880</v>
      </c>
      <c r="E585" s="23">
        <v>5854880</v>
      </c>
    </row>
    <row r="586" spans="1:5" s="21" customFormat="1" ht="30.75">
      <c r="A586" s="25" t="s">
        <v>31</v>
      </c>
      <c r="B586" s="19" t="s">
        <v>418</v>
      </c>
      <c r="C586" s="27" t="s">
        <v>88</v>
      </c>
      <c r="D586" s="20">
        <f>D587</f>
        <v>540598</v>
      </c>
      <c r="E586" s="20">
        <f>E587</f>
        <v>540598</v>
      </c>
    </row>
    <row r="587" spans="1:5" s="21" customFormat="1" ht="30.75">
      <c r="A587" s="25" t="s">
        <v>32</v>
      </c>
      <c r="B587" s="19" t="s">
        <v>418</v>
      </c>
      <c r="C587" s="27" t="s">
        <v>89</v>
      </c>
      <c r="D587" s="20">
        <v>540598</v>
      </c>
      <c r="E587" s="20">
        <v>540598</v>
      </c>
    </row>
    <row r="588" spans="1:6" s="13" customFormat="1" ht="30.75">
      <c r="A588" s="22" t="s">
        <v>419</v>
      </c>
      <c r="B588" s="19" t="s">
        <v>420</v>
      </c>
      <c r="C588" s="19"/>
      <c r="D588" s="20">
        <f>SUM(D589,D591,D593)</f>
        <v>35715444</v>
      </c>
      <c r="E588" s="20">
        <f>SUM(E589,E591,E593)</f>
        <v>35715444</v>
      </c>
      <c r="F588" s="21"/>
    </row>
    <row r="589" spans="1:6" s="13" customFormat="1" ht="78">
      <c r="A589" s="26" t="s">
        <v>84</v>
      </c>
      <c r="B589" s="19" t="s">
        <v>420</v>
      </c>
      <c r="C589" s="27" t="s">
        <v>85</v>
      </c>
      <c r="D589" s="20">
        <f>D590</f>
        <v>30932444</v>
      </c>
      <c r="E589" s="20">
        <f>E590</f>
        <v>30932444</v>
      </c>
      <c r="F589" s="21"/>
    </row>
    <row r="590" spans="1:6" s="13" customFormat="1" ht="30.75">
      <c r="A590" s="26" t="s">
        <v>86</v>
      </c>
      <c r="B590" s="19" t="s">
        <v>420</v>
      </c>
      <c r="C590" s="27" t="s">
        <v>87</v>
      </c>
      <c r="D590" s="20">
        <v>30932444</v>
      </c>
      <c r="E590" s="20">
        <v>30932444</v>
      </c>
      <c r="F590" s="21"/>
    </row>
    <row r="591" spans="1:5" s="21" customFormat="1" ht="30.75">
      <c r="A591" s="25" t="s">
        <v>31</v>
      </c>
      <c r="B591" s="19" t="s">
        <v>420</v>
      </c>
      <c r="C591" s="27" t="s">
        <v>88</v>
      </c>
      <c r="D591" s="20">
        <f>D592</f>
        <v>4773000</v>
      </c>
      <c r="E591" s="20">
        <f>E592</f>
        <v>4773000</v>
      </c>
    </row>
    <row r="592" spans="1:5" s="21" customFormat="1" ht="30.75">
      <c r="A592" s="25" t="s">
        <v>32</v>
      </c>
      <c r="B592" s="19" t="s">
        <v>420</v>
      </c>
      <c r="C592" s="27" t="s">
        <v>89</v>
      </c>
      <c r="D592" s="20">
        <v>4773000</v>
      </c>
      <c r="E592" s="20">
        <v>4773000</v>
      </c>
    </row>
    <row r="593" spans="1:5" s="21" customFormat="1" ht="15">
      <c r="A593" s="25" t="s">
        <v>21</v>
      </c>
      <c r="B593" s="19" t="s">
        <v>420</v>
      </c>
      <c r="C593" s="27" t="s">
        <v>90</v>
      </c>
      <c r="D593" s="20">
        <f>D594</f>
        <v>10000</v>
      </c>
      <c r="E593" s="20">
        <f>E594</f>
        <v>10000</v>
      </c>
    </row>
    <row r="594" spans="1:5" s="21" customFormat="1" ht="15">
      <c r="A594" s="25" t="s">
        <v>91</v>
      </c>
      <c r="B594" s="19" t="s">
        <v>420</v>
      </c>
      <c r="C594" s="27" t="s">
        <v>92</v>
      </c>
      <c r="D594" s="20">
        <v>10000</v>
      </c>
      <c r="E594" s="20">
        <v>10000</v>
      </c>
    </row>
    <row r="595" spans="1:5" s="21" customFormat="1" ht="30.75">
      <c r="A595" s="22" t="s">
        <v>421</v>
      </c>
      <c r="B595" s="19" t="s">
        <v>422</v>
      </c>
      <c r="C595" s="19"/>
      <c r="D595" s="49">
        <f>SUM(D596,D598,D600)</f>
        <v>13969200</v>
      </c>
      <c r="E595" s="49">
        <f>SUM(E596,E598,E600)</f>
        <v>14079200</v>
      </c>
    </row>
    <row r="596" spans="1:5" s="21" customFormat="1" ht="78">
      <c r="A596" s="26" t="s">
        <v>84</v>
      </c>
      <c r="B596" s="19" t="s">
        <v>422</v>
      </c>
      <c r="C596" s="27" t="s">
        <v>85</v>
      </c>
      <c r="D596" s="50">
        <f>D597</f>
        <v>11051000</v>
      </c>
      <c r="E596" s="50">
        <f>E597</f>
        <v>11161000</v>
      </c>
    </row>
    <row r="597" spans="1:5" s="21" customFormat="1" ht="30.75">
      <c r="A597" s="26" t="s">
        <v>86</v>
      </c>
      <c r="B597" s="19" t="s">
        <v>422</v>
      </c>
      <c r="C597" s="27" t="s">
        <v>87</v>
      </c>
      <c r="D597" s="50">
        <v>11051000</v>
      </c>
      <c r="E597" s="50">
        <v>11161000</v>
      </c>
    </row>
    <row r="598" spans="1:5" s="21" customFormat="1" ht="30.75">
      <c r="A598" s="25" t="s">
        <v>31</v>
      </c>
      <c r="B598" s="19" t="s">
        <v>422</v>
      </c>
      <c r="C598" s="27" t="s">
        <v>88</v>
      </c>
      <c r="D598" s="23">
        <f>D599</f>
        <v>2868200</v>
      </c>
      <c r="E598" s="23">
        <f>E599</f>
        <v>2868200</v>
      </c>
    </row>
    <row r="599" spans="1:5" s="13" customFormat="1" ht="30.75">
      <c r="A599" s="25" t="s">
        <v>32</v>
      </c>
      <c r="B599" s="19" t="s">
        <v>422</v>
      </c>
      <c r="C599" s="27" t="s">
        <v>89</v>
      </c>
      <c r="D599" s="23">
        <v>2868200</v>
      </c>
      <c r="E599" s="23">
        <v>2868200</v>
      </c>
    </row>
    <row r="600" spans="1:5" s="13" customFormat="1" ht="15">
      <c r="A600" s="25" t="s">
        <v>21</v>
      </c>
      <c r="B600" s="19" t="s">
        <v>422</v>
      </c>
      <c r="C600" s="27" t="s">
        <v>90</v>
      </c>
      <c r="D600" s="23">
        <f>D601</f>
        <v>50000</v>
      </c>
      <c r="E600" s="23">
        <f>E601</f>
        <v>50000</v>
      </c>
    </row>
    <row r="601" spans="1:5" s="13" customFormat="1" ht="15">
      <c r="A601" s="25" t="s">
        <v>91</v>
      </c>
      <c r="B601" s="19" t="s">
        <v>422</v>
      </c>
      <c r="C601" s="27" t="s">
        <v>92</v>
      </c>
      <c r="D601" s="23">
        <v>50000</v>
      </c>
      <c r="E601" s="23">
        <v>50000</v>
      </c>
    </row>
    <row r="602" spans="1:5" s="21" customFormat="1" ht="46.5">
      <c r="A602" s="22" t="s">
        <v>423</v>
      </c>
      <c r="B602" s="19" t="s">
        <v>424</v>
      </c>
      <c r="C602" s="19"/>
      <c r="D602" s="20">
        <f>SUM(D603,D605,D607)</f>
        <v>196900000</v>
      </c>
      <c r="E602" s="20">
        <f>SUM(E603,E605,E607)</f>
        <v>198600000</v>
      </c>
    </row>
    <row r="603" spans="1:5" s="21" customFormat="1" ht="78">
      <c r="A603" s="26" t="s">
        <v>84</v>
      </c>
      <c r="B603" s="19" t="s">
        <v>424</v>
      </c>
      <c r="C603" s="27" t="s">
        <v>85</v>
      </c>
      <c r="D603" s="20">
        <f>D604</f>
        <v>185300000</v>
      </c>
      <c r="E603" s="20">
        <f>E604</f>
        <v>187000000</v>
      </c>
    </row>
    <row r="604" spans="1:5" s="13" customFormat="1" ht="30.75">
      <c r="A604" s="26" t="s">
        <v>86</v>
      </c>
      <c r="B604" s="19" t="s">
        <v>424</v>
      </c>
      <c r="C604" s="27" t="s">
        <v>87</v>
      </c>
      <c r="D604" s="20">
        <v>185300000</v>
      </c>
      <c r="E604" s="20">
        <v>187000000</v>
      </c>
    </row>
    <row r="605" spans="1:5" s="13" customFormat="1" ht="30.75">
      <c r="A605" s="25" t="s">
        <v>31</v>
      </c>
      <c r="B605" s="19" t="s">
        <v>424</v>
      </c>
      <c r="C605" s="27" t="s">
        <v>88</v>
      </c>
      <c r="D605" s="20">
        <f>D606</f>
        <v>11500000</v>
      </c>
      <c r="E605" s="20">
        <f>E606</f>
        <v>11500000</v>
      </c>
    </row>
    <row r="606" spans="1:5" s="13" customFormat="1" ht="30.75">
      <c r="A606" s="25" t="s">
        <v>32</v>
      </c>
      <c r="B606" s="19" t="s">
        <v>424</v>
      </c>
      <c r="C606" s="27" t="s">
        <v>89</v>
      </c>
      <c r="D606" s="20">
        <v>11500000</v>
      </c>
      <c r="E606" s="20">
        <v>11500000</v>
      </c>
    </row>
    <row r="607" spans="1:5" s="13" customFormat="1" ht="15">
      <c r="A607" s="25" t="s">
        <v>21</v>
      </c>
      <c r="B607" s="19" t="s">
        <v>424</v>
      </c>
      <c r="C607" s="27" t="s">
        <v>90</v>
      </c>
      <c r="D607" s="20">
        <f>D608</f>
        <v>100000</v>
      </c>
      <c r="E607" s="20">
        <f>E608</f>
        <v>100000</v>
      </c>
    </row>
    <row r="608" spans="1:5" s="13" customFormat="1" ht="15">
      <c r="A608" s="25" t="s">
        <v>91</v>
      </c>
      <c r="B608" s="19" t="s">
        <v>424</v>
      </c>
      <c r="C608" s="27" t="s">
        <v>92</v>
      </c>
      <c r="D608" s="20">
        <v>100000</v>
      </c>
      <c r="E608" s="20">
        <v>100000</v>
      </c>
    </row>
    <row r="609" spans="1:5" s="13" customFormat="1" ht="30.75">
      <c r="A609" s="22" t="s">
        <v>425</v>
      </c>
      <c r="B609" s="19" t="s">
        <v>426</v>
      </c>
      <c r="C609" s="19"/>
      <c r="D609" s="20">
        <f>SUM(D610,D612,D614)</f>
        <v>32693000</v>
      </c>
      <c r="E609" s="20">
        <f>SUM(E610,E612,E614)</f>
        <v>33868000</v>
      </c>
    </row>
    <row r="610" spans="1:5" s="13" customFormat="1" ht="78">
      <c r="A610" s="26" t="s">
        <v>84</v>
      </c>
      <c r="B610" s="19" t="s">
        <v>426</v>
      </c>
      <c r="C610" s="27" t="s">
        <v>85</v>
      </c>
      <c r="D610" s="20">
        <f>D611</f>
        <v>28933000</v>
      </c>
      <c r="E610" s="20">
        <f>E611</f>
        <v>30108000</v>
      </c>
    </row>
    <row r="611" spans="1:5" s="13" customFormat="1" ht="30.75">
      <c r="A611" s="26" t="s">
        <v>86</v>
      </c>
      <c r="B611" s="19" t="s">
        <v>426</v>
      </c>
      <c r="C611" s="27" t="s">
        <v>87</v>
      </c>
      <c r="D611" s="20">
        <v>28933000</v>
      </c>
      <c r="E611" s="20">
        <v>30108000</v>
      </c>
    </row>
    <row r="612" spans="1:5" s="13" customFormat="1" ht="30.75">
      <c r="A612" s="25" t="s">
        <v>31</v>
      </c>
      <c r="B612" s="19" t="s">
        <v>426</v>
      </c>
      <c r="C612" s="27" t="s">
        <v>88</v>
      </c>
      <c r="D612" s="20">
        <f>D613</f>
        <v>3700000</v>
      </c>
      <c r="E612" s="20">
        <f>E613</f>
        <v>3700000</v>
      </c>
    </row>
    <row r="613" spans="1:5" s="13" customFormat="1" ht="30.75">
      <c r="A613" s="25" t="s">
        <v>32</v>
      </c>
      <c r="B613" s="19" t="s">
        <v>426</v>
      </c>
      <c r="C613" s="27" t="s">
        <v>89</v>
      </c>
      <c r="D613" s="20">
        <v>3700000</v>
      </c>
      <c r="E613" s="20">
        <v>3700000</v>
      </c>
    </row>
    <row r="614" spans="1:5" s="13" customFormat="1" ht="15">
      <c r="A614" s="25" t="s">
        <v>21</v>
      </c>
      <c r="B614" s="19" t="s">
        <v>426</v>
      </c>
      <c r="C614" s="27" t="s">
        <v>90</v>
      </c>
      <c r="D614" s="20">
        <f>D615</f>
        <v>60000</v>
      </c>
      <c r="E614" s="20">
        <f>E615</f>
        <v>60000</v>
      </c>
    </row>
    <row r="615" spans="1:5" s="13" customFormat="1" ht="15">
      <c r="A615" s="25" t="s">
        <v>91</v>
      </c>
      <c r="B615" s="19" t="s">
        <v>426</v>
      </c>
      <c r="C615" s="27" t="s">
        <v>92</v>
      </c>
      <c r="D615" s="20">
        <v>60000</v>
      </c>
      <c r="E615" s="20">
        <v>60000</v>
      </c>
    </row>
    <row r="616" spans="1:5" s="13" customFormat="1" ht="46.5">
      <c r="A616" s="25" t="s">
        <v>427</v>
      </c>
      <c r="B616" s="19" t="s">
        <v>428</v>
      </c>
      <c r="C616" s="19"/>
      <c r="D616" s="20">
        <f>D617+D619+D621</f>
        <v>30072000</v>
      </c>
      <c r="E616" s="20">
        <f>E617+E619+E621</f>
        <v>30252000</v>
      </c>
    </row>
    <row r="617" spans="1:5" s="13" customFormat="1" ht="78">
      <c r="A617" s="26" t="s">
        <v>84</v>
      </c>
      <c r="B617" s="19" t="s">
        <v>428</v>
      </c>
      <c r="C617" s="19">
        <v>100</v>
      </c>
      <c r="D617" s="20">
        <f>D618</f>
        <v>18050000</v>
      </c>
      <c r="E617" s="20">
        <f>E618</f>
        <v>18230000</v>
      </c>
    </row>
    <row r="618" spans="1:5" s="13" customFormat="1" ht="30.75">
      <c r="A618" s="26" t="s">
        <v>86</v>
      </c>
      <c r="B618" s="19" t="s">
        <v>428</v>
      </c>
      <c r="C618" s="19">
        <v>120</v>
      </c>
      <c r="D618" s="20">
        <v>18050000</v>
      </c>
      <c r="E618" s="20">
        <v>18230000</v>
      </c>
    </row>
    <row r="619" spans="1:5" s="13" customFormat="1" ht="30.75">
      <c r="A619" s="25" t="s">
        <v>31</v>
      </c>
      <c r="B619" s="19" t="s">
        <v>428</v>
      </c>
      <c r="C619" s="19">
        <v>200</v>
      </c>
      <c r="D619" s="20">
        <f>D620</f>
        <v>12000000</v>
      </c>
      <c r="E619" s="20">
        <f>E620</f>
        <v>12000000</v>
      </c>
    </row>
    <row r="620" spans="1:5" s="13" customFormat="1" ht="30.75">
      <c r="A620" s="25" t="s">
        <v>32</v>
      </c>
      <c r="B620" s="19" t="s">
        <v>428</v>
      </c>
      <c r="C620" s="19">
        <v>240</v>
      </c>
      <c r="D620" s="20">
        <v>12000000</v>
      </c>
      <c r="E620" s="20">
        <v>12000000</v>
      </c>
    </row>
    <row r="621" spans="1:5" s="13" customFormat="1" ht="15">
      <c r="A621" s="25" t="s">
        <v>21</v>
      </c>
      <c r="B621" s="19" t="s">
        <v>428</v>
      </c>
      <c r="C621" s="19">
        <v>800</v>
      </c>
      <c r="D621" s="20">
        <f>D622</f>
        <v>22000</v>
      </c>
      <c r="E621" s="20">
        <f>E622</f>
        <v>22000</v>
      </c>
    </row>
    <row r="622" spans="1:5" s="13" customFormat="1" ht="15">
      <c r="A622" s="25" t="s">
        <v>91</v>
      </c>
      <c r="B622" s="19" t="s">
        <v>428</v>
      </c>
      <c r="C622" s="19">
        <v>850</v>
      </c>
      <c r="D622" s="20">
        <v>22000</v>
      </c>
      <c r="E622" s="20">
        <v>22000</v>
      </c>
    </row>
    <row r="623" spans="1:6" s="13" customFormat="1" ht="30.75">
      <c r="A623" s="25" t="s">
        <v>429</v>
      </c>
      <c r="B623" s="19" t="s">
        <v>430</v>
      </c>
      <c r="C623" s="27"/>
      <c r="D623" s="20">
        <f>D624+D626</f>
        <v>4575608</v>
      </c>
      <c r="E623" s="20">
        <f>E624+E626</f>
        <v>4821716</v>
      </c>
      <c r="F623" s="21"/>
    </row>
    <row r="624" spans="1:6" s="13" customFormat="1" ht="78">
      <c r="A624" s="26" t="s">
        <v>84</v>
      </c>
      <c r="B624" s="19" t="s">
        <v>430</v>
      </c>
      <c r="C624" s="27" t="s">
        <v>85</v>
      </c>
      <c r="D624" s="20">
        <f>D625</f>
        <v>3558208</v>
      </c>
      <c r="E624" s="20">
        <f>E625</f>
        <v>3753516</v>
      </c>
      <c r="F624" s="21"/>
    </row>
    <row r="625" spans="1:6" s="13" customFormat="1" ht="30.75">
      <c r="A625" s="26" t="s">
        <v>86</v>
      </c>
      <c r="B625" s="19" t="s">
        <v>430</v>
      </c>
      <c r="C625" s="27" t="s">
        <v>87</v>
      </c>
      <c r="D625" s="20">
        <v>3558208</v>
      </c>
      <c r="E625" s="20">
        <v>3753516</v>
      </c>
      <c r="F625" s="21"/>
    </row>
    <row r="626" spans="1:6" s="13" customFormat="1" ht="30.75">
      <c r="A626" s="25" t="s">
        <v>31</v>
      </c>
      <c r="B626" s="19" t="s">
        <v>430</v>
      </c>
      <c r="C626" s="27" t="s">
        <v>88</v>
      </c>
      <c r="D626" s="20">
        <f>D627</f>
        <v>1017400</v>
      </c>
      <c r="E626" s="20">
        <f>E627</f>
        <v>1068200</v>
      </c>
      <c r="F626" s="21"/>
    </row>
    <row r="627" spans="1:6" s="13" customFormat="1" ht="30.75">
      <c r="A627" s="26" t="s">
        <v>32</v>
      </c>
      <c r="B627" s="19" t="s">
        <v>430</v>
      </c>
      <c r="C627" s="27" t="s">
        <v>89</v>
      </c>
      <c r="D627" s="20">
        <v>1017400</v>
      </c>
      <c r="E627" s="20">
        <v>1068200</v>
      </c>
      <c r="F627" s="21"/>
    </row>
    <row r="628" spans="1:5" s="21" customFormat="1" ht="15">
      <c r="A628" s="22" t="s">
        <v>431</v>
      </c>
      <c r="B628" s="19" t="s">
        <v>432</v>
      </c>
      <c r="C628" s="19"/>
      <c r="D628" s="20">
        <f>D629+D632</f>
        <v>10000000</v>
      </c>
      <c r="E628" s="20">
        <f>E629+E632</f>
        <v>10000000</v>
      </c>
    </row>
    <row r="629" spans="1:5" s="21" customFormat="1" ht="15">
      <c r="A629" s="22" t="s">
        <v>433</v>
      </c>
      <c r="B629" s="19" t="s">
        <v>434</v>
      </c>
      <c r="C629" s="19"/>
      <c r="D629" s="20">
        <f aca="true" t="shared" si="200" ref="D629:D630">D630</f>
        <v>7200000</v>
      </c>
      <c r="E629" s="20">
        <f aca="true" t="shared" si="201" ref="E629:E630">E630</f>
        <v>7200000</v>
      </c>
    </row>
    <row r="630" spans="1:5" s="21" customFormat="1" ht="15">
      <c r="A630" s="25" t="s">
        <v>21</v>
      </c>
      <c r="B630" s="19" t="s">
        <v>434</v>
      </c>
      <c r="C630" s="19">
        <v>800</v>
      </c>
      <c r="D630" s="20">
        <f t="shared" si="200"/>
        <v>7200000</v>
      </c>
      <c r="E630" s="20">
        <f t="shared" si="201"/>
        <v>7200000</v>
      </c>
    </row>
    <row r="631" spans="1:5" s="13" customFormat="1" ht="15">
      <c r="A631" s="22" t="s">
        <v>435</v>
      </c>
      <c r="B631" s="19" t="s">
        <v>434</v>
      </c>
      <c r="C631" s="19">
        <v>870</v>
      </c>
      <c r="D631" s="20">
        <v>7200000</v>
      </c>
      <c r="E631" s="20">
        <v>7200000</v>
      </c>
    </row>
    <row r="632" spans="1:5" s="13" customFormat="1" ht="46.5">
      <c r="A632" s="22" t="s">
        <v>436</v>
      </c>
      <c r="B632" s="19" t="s">
        <v>437</v>
      </c>
      <c r="C632" s="19"/>
      <c r="D632" s="20">
        <f aca="true" t="shared" si="202" ref="D632:D633">D633</f>
        <v>2800000</v>
      </c>
      <c r="E632" s="20">
        <f aca="true" t="shared" si="203" ref="E632:E633">E633</f>
        <v>2800000</v>
      </c>
    </row>
    <row r="633" spans="1:6" s="13" customFormat="1" ht="15">
      <c r="A633" s="25" t="s">
        <v>21</v>
      </c>
      <c r="B633" s="19" t="s">
        <v>437</v>
      </c>
      <c r="C633" s="19">
        <v>800</v>
      </c>
      <c r="D633" s="20">
        <f t="shared" si="202"/>
        <v>2800000</v>
      </c>
      <c r="E633" s="20">
        <f t="shared" si="203"/>
        <v>2800000</v>
      </c>
      <c r="F633" s="21"/>
    </row>
    <row r="634" spans="1:6" s="13" customFormat="1" ht="15">
      <c r="A634" s="22" t="s">
        <v>435</v>
      </c>
      <c r="B634" s="19" t="s">
        <v>437</v>
      </c>
      <c r="C634" s="19">
        <v>870</v>
      </c>
      <c r="D634" s="20">
        <v>2800000</v>
      </c>
      <c r="E634" s="20">
        <v>2800000</v>
      </c>
      <c r="F634" s="21"/>
    </row>
    <row r="635" spans="1:6" s="13" customFormat="1" ht="46.5">
      <c r="A635" s="22" t="s">
        <v>438</v>
      </c>
      <c r="B635" s="19" t="s">
        <v>439</v>
      </c>
      <c r="C635" s="19"/>
      <c r="D635" s="20">
        <f>D636+D639+D642+D645+D648+D651+D654+D657</f>
        <v>140150000</v>
      </c>
      <c r="E635" s="20">
        <f>E636+E639+E642+E645+E648+E651+E654+E657</f>
        <v>140150000</v>
      </c>
      <c r="F635" s="21"/>
    </row>
    <row r="636" spans="1:6" s="13" customFormat="1" ht="46.5">
      <c r="A636" s="22" t="s">
        <v>440</v>
      </c>
      <c r="B636" s="19" t="s">
        <v>441</v>
      </c>
      <c r="C636" s="19"/>
      <c r="D636" s="20">
        <f aca="true" t="shared" si="204" ref="D636:D637">D637</f>
        <v>500000</v>
      </c>
      <c r="E636" s="20">
        <f aca="true" t="shared" si="205" ref="E636:E637">E637</f>
        <v>500000</v>
      </c>
      <c r="F636" s="21"/>
    </row>
    <row r="637" spans="1:6" s="13" customFormat="1" ht="30.75">
      <c r="A637" s="25" t="s">
        <v>31</v>
      </c>
      <c r="B637" s="19" t="s">
        <v>441</v>
      </c>
      <c r="C637" s="19">
        <v>200</v>
      </c>
      <c r="D637" s="20">
        <f t="shared" si="204"/>
        <v>500000</v>
      </c>
      <c r="E637" s="20">
        <f t="shared" si="205"/>
        <v>500000</v>
      </c>
      <c r="F637" s="21"/>
    </row>
    <row r="638" spans="1:6" s="13" customFormat="1" ht="30.75">
      <c r="A638" s="25" t="s">
        <v>32</v>
      </c>
      <c r="B638" s="19" t="s">
        <v>441</v>
      </c>
      <c r="C638" s="19">
        <v>240</v>
      </c>
      <c r="D638" s="20">
        <v>500000</v>
      </c>
      <c r="E638" s="20">
        <v>500000</v>
      </c>
      <c r="F638" s="21"/>
    </row>
    <row r="639" spans="1:6" s="13" customFormat="1" ht="46.5">
      <c r="A639" s="22" t="s">
        <v>442</v>
      </c>
      <c r="B639" s="19" t="s">
        <v>443</v>
      </c>
      <c r="C639" s="19"/>
      <c r="D639" s="20">
        <f aca="true" t="shared" si="206" ref="D639:D640">D640</f>
        <v>3050000</v>
      </c>
      <c r="E639" s="20">
        <f aca="true" t="shared" si="207" ref="E639:E640">E640</f>
        <v>3050000</v>
      </c>
      <c r="F639" s="21"/>
    </row>
    <row r="640" spans="1:6" s="13" customFormat="1" ht="30.75">
      <c r="A640" s="25" t="s">
        <v>31</v>
      </c>
      <c r="B640" s="19" t="s">
        <v>443</v>
      </c>
      <c r="C640" s="19">
        <v>200</v>
      </c>
      <c r="D640" s="20">
        <f t="shared" si="206"/>
        <v>3050000</v>
      </c>
      <c r="E640" s="20">
        <f t="shared" si="207"/>
        <v>3050000</v>
      </c>
      <c r="F640" s="21"/>
    </row>
    <row r="641" spans="1:5" s="13" customFormat="1" ht="30.75">
      <c r="A641" s="25" t="s">
        <v>32</v>
      </c>
      <c r="B641" s="19" t="s">
        <v>443</v>
      </c>
      <c r="C641" s="19">
        <v>240</v>
      </c>
      <c r="D641" s="20">
        <f>2550000+500000</f>
        <v>3050000</v>
      </c>
      <c r="E641" s="20">
        <f>2550000+500000</f>
        <v>3050000</v>
      </c>
    </row>
    <row r="642" spans="1:5" s="13" customFormat="1" ht="15">
      <c r="A642" s="22" t="s">
        <v>444</v>
      </c>
      <c r="B642" s="19" t="s">
        <v>445</v>
      </c>
      <c r="C642" s="19"/>
      <c r="D642" s="20">
        <f aca="true" t="shared" si="208" ref="D642:D643">D643</f>
        <v>35000000</v>
      </c>
      <c r="E642" s="20">
        <f aca="true" t="shared" si="209" ref="E642:E643">E643</f>
        <v>35000000</v>
      </c>
    </row>
    <row r="643" spans="1:5" s="13" customFormat="1" ht="30.75">
      <c r="A643" s="22" t="s">
        <v>446</v>
      </c>
      <c r="B643" s="19" t="s">
        <v>445</v>
      </c>
      <c r="C643" s="19">
        <v>700</v>
      </c>
      <c r="D643" s="20">
        <f t="shared" si="208"/>
        <v>35000000</v>
      </c>
      <c r="E643" s="20">
        <f t="shared" si="209"/>
        <v>35000000</v>
      </c>
    </row>
    <row r="644" spans="1:5" s="13" customFormat="1" ht="15">
      <c r="A644" s="22" t="s">
        <v>447</v>
      </c>
      <c r="B644" s="19" t="s">
        <v>445</v>
      </c>
      <c r="C644" s="19">
        <v>730</v>
      </c>
      <c r="D644" s="20">
        <v>35000000</v>
      </c>
      <c r="E644" s="20">
        <v>35000000</v>
      </c>
    </row>
    <row r="645" spans="1:5" s="13" customFormat="1" ht="62.25">
      <c r="A645" s="22" t="s">
        <v>448</v>
      </c>
      <c r="B645" s="19" t="s">
        <v>449</v>
      </c>
      <c r="C645" s="19"/>
      <c r="D645" s="23">
        <f aca="true" t="shared" si="210" ref="D645:D646">D646</f>
        <v>20000000</v>
      </c>
      <c r="E645" s="23">
        <f aca="true" t="shared" si="211" ref="E645:E646">E646</f>
        <v>20000000</v>
      </c>
    </row>
    <row r="646" spans="1:5" s="13" customFormat="1" ht="15">
      <c r="A646" s="22" t="s">
        <v>21</v>
      </c>
      <c r="B646" s="19" t="s">
        <v>449</v>
      </c>
      <c r="C646" s="19">
        <v>800</v>
      </c>
      <c r="D646" s="23">
        <f t="shared" si="210"/>
        <v>20000000</v>
      </c>
      <c r="E646" s="23">
        <f t="shared" si="211"/>
        <v>20000000</v>
      </c>
    </row>
    <row r="647" spans="1:5" s="13" customFormat="1" ht="62.25">
      <c r="A647" s="22" t="s">
        <v>22</v>
      </c>
      <c r="B647" s="19" t="s">
        <v>449</v>
      </c>
      <c r="C647" s="19">
        <v>810</v>
      </c>
      <c r="D647" s="23">
        <v>20000000</v>
      </c>
      <c r="E647" s="23">
        <v>20000000</v>
      </c>
    </row>
    <row r="648" spans="1:5" s="13" customFormat="1" ht="15">
      <c r="A648" s="22" t="s">
        <v>450</v>
      </c>
      <c r="B648" s="19" t="s">
        <v>451</v>
      </c>
      <c r="C648" s="19"/>
      <c r="D648" s="20">
        <f aca="true" t="shared" si="212" ref="D648:D649">D649</f>
        <v>80000000</v>
      </c>
      <c r="E648" s="20">
        <f aca="true" t="shared" si="213" ref="E648:E649">E649</f>
        <v>80000000</v>
      </c>
    </row>
    <row r="649" spans="1:5" s="13" customFormat="1" ht="15">
      <c r="A649" s="25" t="s">
        <v>21</v>
      </c>
      <c r="B649" s="19" t="s">
        <v>451</v>
      </c>
      <c r="C649" s="19">
        <v>800</v>
      </c>
      <c r="D649" s="20">
        <f t="shared" si="212"/>
        <v>80000000</v>
      </c>
      <c r="E649" s="20">
        <f t="shared" si="213"/>
        <v>80000000</v>
      </c>
    </row>
    <row r="650" spans="1:5" s="13" customFormat="1" ht="62.25">
      <c r="A650" s="22" t="s">
        <v>22</v>
      </c>
      <c r="B650" s="19" t="s">
        <v>451</v>
      </c>
      <c r="C650" s="19">
        <v>810</v>
      </c>
      <c r="D650" s="20">
        <v>80000000</v>
      </c>
      <c r="E650" s="20">
        <v>80000000</v>
      </c>
    </row>
    <row r="651" spans="1:5" s="13" customFormat="1" ht="46.5">
      <c r="A651" s="22" t="s">
        <v>452</v>
      </c>
      <c r="B651" s="19" t="s">
        <v>453</v>
      </c>
      <c r="C651" s="19"/>
      <c r="D651" s="20">
        <f aca="true" t="shared" si="214" ref="D651:D652">D652</f>
        <v>250000</v>
      </c>
      <c r="E651" s="20">
        <f aca="true" t="shared" si="215" ref="E651:E652">E652</f>
        <v>250000</v>
      </c>
    </row>
    <row r="652" spans="1:5" s="13" customFormat="1" ht="30.75">
      <c r="A652" s="22" t="s">
        <v>18</v>
      </c>
      <c r="B652" s="19" t="s">
        <v>453</v>
      </c>
      <c r="C652" s="19">
        <v>600</v>
      </c>
      <c r="D652" s="20">
        <f t="shared" si="214"/>
        <v>250000</v>
      </c>
      <c r="E652" s="20">
        <f t="shared" si="215"/>
        <v>250000</v>
      </c>
    </row>
    <row r="653" spans="1:5" s="13" customFormat="1" ht="46.5">
      <c r="A653" s="22" t="s">
        <v>20</v>
      </c>
      <c r="B653" s="19" t="s">
        <v>453</v>
      </c>
      <c r="C653" s="19">
        <v>630</v>
      </c>
      <c r="D653" s="23">
        <v>250000</v>
      </c>
      <c r="E653" s="23">
        <v>250000</v>
      </c>
    </row>
    <row r="654" spans="1:5" s="13" customFormat="1" ht="156">
      <c r="A654" s="22" t="s">
        <v>454</v>
      </c>
      <c r="B654" s="19" t="s">
        <v>455</v>
      </c>
      <c r="C654" s="19"/>
      <c r="D654" s="23">
        <f aca="true" t="shared" si="216" ref="D654:D655">D655</f>
        <v>500000</v>
      </c>
      <c r="E654" s="23">
        <f aca="true" t="shared" si="217" ref="E654:E655">E655</f>
        <v>500000</v>
      </c>
    </row>
    <row r="655" spans="1:6" s="13" customFormat="1" ht="30.75">
      <c r="A655" s="22" t="s">
        <v>18</v>
      </c>
      <c r="B655" s="19" t="s">
        <v>455</v>
      </c>
      <c r="C655" s="19">
        <v>600</v>
      </c>
      <c r="D655" s="23">
        <f t="shared" si="216"/>
        <v>500000</v>
      </c>
      <c r="E655" s="23">
        <f t="shared" si="217"/>
        <v>500000</v>
      </c>
      <c r="F655" s="21"/>
    </row>
    <row r="656" spans="1:6" s="13" customFormat="1" ht="46.5">
      <c r="A656" s="22" t="s">
        <v>20</v>
      </c>
      <c r="B656" s="19" t="s">
        <v>455</v>
      </c>
      <c r="C656" s="19">
        <v>630</v>
      </c>
      <c r="D656" s="23">
        <v>500000</v>
      </c>
      <c r="E656" s="23">
        <v>500000</v>
      </c>
      <c r="F656" s="21"/>
    </row>
    <row r="657" spans="1:6" s="13" customFormat="1" ht="78">
      <c r="A657" s="51" t="s">
        <v>456</v>
      </c>
      <c r="B657" s="19" t="s">
        <v>457</v>
      </c>
      <c r="C657" s="19"/>
      <c r="D657" s="20">
        <f aca="true" t="shared" si="218" ref="D657:D658">D658</f>
        <v>850000</v>
      </c>
      <c r="E657" s="20">
        <f aca="true" t="shared" si="219" ref="E657:E658">E658</f>
        <v>850000</v>
      </c>
      <c r="F657" s="21"/>
    </row>
    <row r="658" spans="1:6" s="13" customFormat="1" ht="15">
      <c r="A658" s="25" t="s">
        <v>21</v>
      </c>
      <c r="B658" s="19" t="s">
        <v>457</v>
      </c>
      <c r="C658" s="19">
        <v>800</v>
      </c>
      <c r="D658" s="20">
        <f t="shared" si="218"/>
        <v>850000</v>
      </c>
      <c r="E658" s="20">
        <f t="shared" si="219"/>
        <v>850000</v>
      </c>
      <c r="F658" s="21"/>
    </row>
    <row r="659" spans="1:6" ht="15">
      <c r="A659" s="25" t="s">
        <v>91</v>
      </c>
      <c r="B659" s="19" t="s">
        <v>457</v>
      </c>
      <c r="C659" s="19">
        <v>850</v>
      </c>
      <c r="D659" s="23">
        <v>850000</v>
      </c>
      <c r="E659" s="23">
        <v>850000</v>
      </c>
      <c r="F659" s="21"/>
    </row>
    <row r="660" spans="1:6" s="13" customFormat="1" ht="46.5">
      <c r="A660" s="22" t="s">
        <v>458</v>
      </c>
      <c r="B660" s="19" t="s">
        <v>459</v>
      </c>
      <c r="C660" s="19"/>
      <c r="D660" s="20">
        <f>D661+D664+D667+D670+D673+D676</f>
        <v>65464410.89</v>
      </c>
      <c r="E660" s="20">
        <f>E661+E664+E667+E670+E673+E676</f>
        <v>65471072.89</v>
      </c>
      <c r="F660" s="21"/>
    </row>
    <row r="661" spans="1:5" s="52" customFormat="1" ht="62.25">
      <c r="A661" s="22" t="s">
        <v>460</v>
      </c>
      <c r="B661" s="19" t="s">
        <v>461</v>
      </c>
      <c r="C661" s="19"/>
      <c r="D661" s="20">
        <f aca="true" t="shared" si="220" ref="D661:D662">D662</f>
        <v>127980</v>
      </c>
      <c r="E661" s="20">
        <f aca="true" t="shared" si="221" ref="E661:E662">E662</f>
        <v>127980</v>
      </c>
    </row>
    <row r="662" spans="1:5" s="52" customFormat="1" ht="30.75">
      <c r="A662" s="25" t="s">
        <v>31</v>
      </c>
      <c r="B662" s="19" t="s">
        <v>461</v>
      </c>
      <c r="C662" s="19">
        <v>200</v>
      </c>
      <c r="D662" s="20">
        <f t="shared" si="220"/>
        <v>127980</v>
      </c>
      <c r="E662" s="20">
        <f t="shared" si="221"/>
        <v>127980</v>
      </c>
    </row>
    <row r="663" spans="1:5" ht="30.75">
      <c r="A663" s="25" t="s">
        <v>32</v>
      </c>
      <c r="B663" s="19" t="s">
        <v>461</v>
      </c>
      <c r="C663" s="19">
        <v>240</v>
      </c>
      <c r="D663" s="20">
        <v>127980</v>
      </c>
      <c r="E663" s="20">
        <v>127980</v>
      </c>
    </row>
    <row r="664" spans="1:5" ht="46.5">
      <c r="A664" s="22" t="s">
        <v>462</v>
      </c>
      <c r="B664" s="19" t="s">
        <v>463</v>
      </c>
      <c r="C664" s="27"/>
      <c r="D664" s="20">
        <f aca="true" t="shared" si="222" ref="D664:D665">D665</f>
        <v>63965044</v>
      </c>
      <c r="E664" s="20">
        <f aca="true" t="shared" si="223" ref="E664:E665">E665</f>
        <v>63965044</v>
      </c>
    </row>
    <row r="665" spans="1:5" ht="30.75">
      <c r="A665" s="22" t="s">
        <v>18</v>
      </c>
      <c r="B665" s="19" t="s">
        <v>463</v>
      </c>
      <c r="C665" s="27" t="s">
        <v>464</v>
      </c>
      <c r="D665" s="20">
        <f t="shared" si="222"/>
        <v>63965044</v>
      </c>
      <c r="E665" s="20">
        <f t="shared" si="223"/>
        <v>63965044</v>
      </c>
    </row>
    <row r="666" spans="1:5" ht="15">
      <c r="A666" s="22" t="s">
        <v>19</v>
      </c>
      <c r="B666" s="19" t="s">
        <v>463</v>
      </c>
      <c r="C666" s="27" t="s">
        <v>465</v>
      </c>
      <c r="D666" s="20">
        <v>63965044</v>
      </c>
      <c r="E666" s="20">
        <v>63965044</v>
      </c>
    </row>
    <row r="667" spans="1:5" ht="62.25">
      <c r="A667" s="22" t="s">
        <v>466</v>
      </c>
      <c r="B667" s="19" t="s">
        <v>467</v>
      </c>
      <c r="C667" s="27"/>
      <c r="D667" s="20">
        <f aca="true" t="shared" si="224" ref="D667:D668">D668</f>
        <v>2445</v>
      </c>
      <c r="E667" s="20">
        <f aca="true" t="shared" si="225" ref="E667:E668">E668</f>
        <v>2195</v>
      </c>
    </row>
    <row r="668" spans="1:5" ht="30.75">
      <c r="A668" s="25" t="s">
        <v>277</v>
      </c>
      <c r="B668" s="19" t="s">
        <v>467</v>
      </c>
      <c r="C668" s="27" t="s">
        <v>88</v>
      </c>
      <c r="D668" s="20">
        <f t="shared" si="224"/>
        <v>2445</v>
      </c>
      <c r="E668" s="20">
        <f t="shared" si="225"/>
        <v>2195</v>
      </c>
    </row>
    <row r="669" spans="1:5" ht="30.75">
      <c r="A669" s="25" t="s">
        <v>32</v>
      </c>
      <c r="B669" s="19" t="s">
        <v>467</v>
      </c>
      <c r="C669" s="27" t="s">
        <v>89</v>
      </c>
      <c r="D669" s="20">
        <v>2445</v>
      </c>
      <c r="E669" s="20">
        <v>2195</v>
      </c>
    </row>
    <row r="670" spans="1:5" ht="62.25">
      <c r="A670" s="22" t="s">
        <v>468</v>
      </c>
      <c r="B670" s="19" t="s">
        <v>469</v>
      </c>
      <c r="C670" s="19"/>
      <c r="D670" s="23">
        <f aca="true" t="shared" si="226" ref="D670:D671">D671</f>
        <v>1185030</v>
      </c>
      <c r="E670" s="23">
        <f aca="true" t="shared" si="227" ref="E670:E671">E671</f>
        <v>1185030</v>
      </c>
    </row>
    <row r="671" spans="1:5" ht="30.75">
      <c r="A671" s="25" t="s">
        <v>31</v>
      </c>
      <c r="B671" s="19" t="s">
        <v>469</v>
      </c>
      <c r="C671" s="19">
        <v>200</v>
      </c>
      <c r="D671" s="23">
        <f t="shared" si="226"/>
        <v>1185030</v>
      </c>
      <c r="E671" s="23">
        <f t="shared" si="227"/>
        <v>1185030</v>
      </c>
    </row>
    <row r="672" spans="1:5" ht="30.75">
      <c r="A672" s="22" t="s">
        <v>32</v>
      </c>
      <c r="B672" s="19" t="s">
        <v>469</v>
      </c>
      <c r="C672" s="19">
        <v>240</v>
      </c>
      <c r="D672" s="23">
        <v>1185030</v>
      </c>
      <c r="E672" s="23">
        <v>1185030</v>
      </c>
    </row>
    <row r="673" spans="1:6" ht="46.5">
      <c r="A673" s="25" t="s">
        <v>470</v>
      </c>
      <c r="B673" s="19" t="s">
        <v>471</v>
      </c>
      <c r="C673" s="19"/>
      <c r="D673" s="20">
        <f aca="true" t="shared" si="228" ref="D673:D674">D674</f>
        <v>172800.78000000003</v>
      </c>
      <c r="E673" s="20">
        <f aca="true" t="shared" si="229" ref="E673:E674">E674</f>
        <v>179712.78</v>
      </c>
      <c r="F673" s="21"/>
    </row>
    <row r="674" spans="1:6" ht="30.75">
      <c r="A674" s="25" t="s">
        <v>31</v>
      </c>
      <c r="B674" s="19" t="s">
        <v>471</v>
      </c>
      <c r="C674" s="19">
        <v>200</v>
      </c>
      <c r="D674" s="20">
        <f t="shared" si="228"/>
        <v>172800.78000000003</v>
      </c>
      <c r="E674" s="20">
        <f t="shared" si="229"/>
        <v>179712.78</v>
      </c>
      <c r="F674" s="21"/>
    </row>
    <row r="675" spans="1:6" ht="30.75">
      <c r="A675" s="25" t="s">
        <v>32</v>
      </c>
      <c r="B675" s="19" t="s">
        <v>471</v>
      </c>
      <c r="C675" s="19">
        <v>240</v>
      </c>
      <c r="D675" s="23">
        <f>17280.08+155520.7</f>
        <v>172800.78000000003</v>
      </c>
      <c r="E675" s="23">
        <f>17971.28+161741.5</f>
        <v>179712.78</v>
      </c>
      <c r="F675" s="21"/>
    </row>
    <row r="676" spans="1:6" ht="124.5">
      <c r="A676" s="22" t="s">
        <v>472</v>
      </c>
      <c r="B676" s="19" t="s">
        <v>473</v>
      </c>
      <c r="C676" s="44"/>
      <c r="D676" s="20">
        <f aca="true" t="shared" si="230" ref="D676:D677">D677</f>
        <v>11111.11</v>
      </c>
      <c r="E676" s="20">
        <f aca="true" t="shared" si="231" ref="E676:E677">E677</f>
        <v>11111.11</v>
      </c>
      <c r="F676" s="21"/>
    </row>
    <row r="677" spans="1:6" ht="30.75">
      <c r="A677" s="22" t="s">
        <v>37</v>
      </c>
      <c r="B677" s="19" t="s">
        <v>473</v>
      </c>
      <c r="C677" s="44">
        <v>400</v>
      </c>
      <c r="D677" s="20">
        <f t="shared" si="230"/>
        <v>11111.11</v>
      </c>
      <c r="E677" s="20">
        <f t="shared" si="231"/>
        <v>11111.11</v>
      </c>
      <c r="F677" s="21"/>
    </row>
    <row r="678" spans="1:6" ht="15">
      <c r="A678" s="22" t="s">
        <v>38</v>
      </c>
      <c r="B678" s="19" t="s">
        <v>473</v>
      </c>
      <c r="C678" s="44">
        <v>410</v>
      </c>
      <c r="D678" s="23">
        <f>1111.11+10000</f>
        <v>11111.11</v>
      </c>
      <c r="E678" s="23">
        <f>1111.11+10000</f>
        <v>11111.11</v>
      </c>
      <c r="F678" s="21"/>
    </row>
    <row r="679" spans="1:6" ht="46.5">
      <c r="A679" s="25" t="s">
        <v>474</v>
      </c>
      <c r="B679" s="19" t="s">
        <v>475</v>
      </c>
      <c r="C679" s="19"/>
      <c r="D679" s="20">
        <f aca="true" t="shared" si="232" ref="D679:D681">D680</f>
        <v>16616547.22</v>
      </c>
      <c r="E679" s="20">
        <f aca="true" t="shared" si="233" ref="E679:E681">E680</f>
        <v>16616547.22</v>
      </c>
      <c r="F679" s="21"/>
    </row>
    <row r="680" spans="1:5" ht="46.5">
      <c r="A680" s="25" t="s">
        <v>476</v>
      </c>
      <c r="B680" s="19" t="s">
        <v>477</v>
      </c>
      <c r="C680" s="19"/>
      <c r="D680" s="20">
        <f t="shared" si="232"/>
        <v>16616547.22</v>
      </c>
      <c r="E680" s="20">
        <f t="shared" si="233"/>
        <v>16616547.22</v>
      </c>
    </row>
    <row r="681" spans="1:5" ht="15">
      <c r="A681" s="25" t="s">
        <v>478</v>
      </c>
      <c r="B681" s="19" t="s">
        <v>477</v>
      </c>
      <c r="C681" s="19">
        <v>500</v>
      </c>
      <c r="D681" s="20">
        <f t="shared" si="232"/>
        <v>16616547.22</v>
      </c>
      <c r="E681" s="20">
        <f t="shared" si="233"/>
        <v>16616547.22</v>
      </c>
    </row>
    <row r="682" spans="1:5" ht="15">
      <c r="A682" s="25" t="s">
        <v>479</v>
      </c>
      <c r="B682" s="19" t="s">
        <v>477</v>
      </c>
      <c r="C682" s="19">
        <v>540</v>
      </c>
      <c r="D682" s="20">
        <v>16616547.22</v>
      </c>
      <c r="E682" s="20">
        <v>16616547.22</v>
      </c>
    </row>
    <row r="683" spans="1:5" ht="15">
      <c r="A683" s="22" t="s">
        <v>480</v>
      </c>
      <c r="B683" s="19" t="s">
        <v>481</v>
      </c>
      <c r="C683" s="19"/>
      <c r="D683" s="20">
        <f>D684+D687+D690+D695+D698+D701+D706</f>
        <v>39345000</v>
      </c>
      <c r="E683" s="20">
        <f>E684+E687+E690+E695+E698+E701+E706</f>
        <v>39345000</v>
      </c>
    </row>
    <row r="684" spans="1:6" ht="62.25">
      <c r="A684" s="22" t="s">
        <v>482</v>
      </c>
      <c r="B684" s="19" t="s">
        <v>483</v>
      </c>
      <c r="C684" s="27"/>
      <c r="D684" s="20">
        <f aca="true" t="shared" si="234" ref="D684:D685">D685</f>
        <v>6300000</v>
      </c>
      <c r="E684" s="20">
        <f aca="true" t="shared" si="235" ref="E684:E685">E685</f>
        <v>6300000</v>
      </c>
      <c r="F684" s="21"/>
    </row>
    <row r="685" spans="1:6" ht="30.75">
      <c r="A685" s="22" t="s">
        <v>18</v>
      </c>
      <c r="B685" s="19" t="s">
        <v>483</v>
      </c>
      <c r="C685" s="19">
        <v>600</v>
      </c>
      <c r="D685" s="20">
        <f t="shared" si="234"/>
        <v>6300000</v>
      </c>
      <c r="E685" s="20">
        <f t="shared" si="235"/>
        <v>6300000</v>
      </c>
      <c r="F685" s="21"/>
    </row>
    <row r="686" spans="1:5" ht="15">
      <c r="A686" s="22" t="s">
        <v>19</v>
      </c>
      <c r="B686" s="19" t="s">
        <v>483</v>
      </c>
      <c r="C686" s="19">
        <v>610</v>
      </c>
      <c r="D686" s="20">
        <v>6300000</v>
      </c>
      <c r="E686" s="20">
        <v>6300000</v>
      </c>
    </row>
    <row r="687" spans="1:5" ht="93">
      <c r="A687" s="22" t="s">
        <v>484</v>
      </c>
      <c r="B687" s="19" t="s">
        <v>485</v>
      </c>
      <c r="C687" s="27"/>
      <c r="D687" s="20">
        <f aca="true" t="shared" si="236" ref="D687:D688">D688</f>
        <v>27000000</v>
      </c>
      <c r="E687" s="20">
        <f aca="true" t="shared" si="237" ref="E687:E688">E688</f>
        <v>27000000</v>
      </c>
    </row>
    <row r="688" spans="1:5" ht="30.75">
      <c r="A688" s="22" t="s">
        <v>18</v>
      </c>
      <c r="B688" s="19" t="s">
        <v>485</v>
      </c>
      <c r="C688" s="27" t="s">
        <v>464</v>
      </c>
      <c r="D688" s="20">
        <f t="shared" si="236"/>
        <v>27000000</v>
      </c>
      <c r="E688" s="20">
        <f t="shared" si="237"/>
        <v>27000000</v>
      </c>
    </row>
    <row r="689" spans="1:5" ht="15">
      <c r="A689" s="22" t="s">
        <v>19</v>
      </c>
      <c r="B689" s="19" t="s">
        <v>485</v>
      </c>
      <c r="C689" s="27" t="s">
        <v>465</v>
      </c>
      <c r="D689" s="20">
        <v>27000000</v>
      </c>
      <c r="E689" s="20">
        <v>27000000</v>
      </c>
    </row>
    <row r="690" spans="1:5" ht="46.5">
      <c r="A690" s="25" t="s">
        <v>486</v>
      </c>
      <c r="B690" s="19" t="s">
        <v>487</v>
      </c>
      <c r="C690" s="27"/>
      <c r="D690" s="23">
        <f>D691+D693</f>
        <v>3000000</v>
      </c>
      <c r="E690" s="23">
        <f>E691+E693</f>
        <v>3000000</v>
      </c>
    </row>
    <row r="691" spans="1:5" ht="30.75">
      <c r="A691" s="25" t="s">
        <v>31</v>
      </c>
      <c r="B691" s="19" t="s">
        <v>487</v>
      </c>
      <c r="C691" s="27" t="s">
        <v>88</v>
      </c>
      <c r="D691" s="23">
        <f>D692</f>
        <v>29703</v>
      </c>
      <c r="E691" s="23">
        <f>E692</f>
        <v>29703</v>
      </c>
    </row>
    <row r="692" spans="1:5" ht="30.75">
      <c r="A692" s="25" t="s">
        <v>32</v>
      </c>
      <c r="B692" s="19" t="s">
        <v>487</v>
      </c>
      <c r="C692" s="27" t="s">
        <v>89</v>
      </c>
      <c r="D692" s="23">
        <v>29703</v>
      </c>
      <c r="E692" s="23">
        <v>29703</v>
      </c>
    </row>
    <row r="693" spans="1:5" ht="15">
      <c r="A693" s="22" t="s">
        <v>33</v>
      </c>
      <c r="B693" s="19" t="s">
        <v>487</v>
      </c>
      <c r="C693" s="19">
        <v>300</v>
      </c>
      <c r="D693" s="23">
        <f>D694</f>
        <v>2970297</v>
      </c>
      <c r="E693" s="23">
        <f>E694</f>
        <v>2970297</v>
      </c>
    </row>
    <row r="694" spans="1:5" ht="27.75">
      <c r="A694" s="25" t="s">
        <v>34</v>
      </c>
      <c r="B694" s="19" t="s">
        <v>487</v>
      </c>
      <c r="C694" s="19">
        <v>320</v>
      </c>
      <c r="D694" s="23">
        <v>2970297</v>
      </c>
      <c r="E694" s="23">
        <v>2970297</v>
      </c>
    </row>
    <row r="695" spans="1:5" ht="30.75">
      <c r="A695" s="22" t="s">
        <v>488</v>
      </c>
      <c r="B695" s="19" t="s">
        <v>489</v>
      </c>
      <c r="C695" s="19"/>
      <c r="D695" s="20">
        <f aca="true" t="shared" si="238" ref="D695:D696">D696</f>
        <v>400000</v>
      </c>
      <c r="E695" s="20">
        <f aca="true" t="shared" si="239" ref="E695:E696">E696</f>
        <v>400000</v>
      </c>
    </row>
    <row r="696" spans="1:5" ht="30.75">
      <c r="A696" s="25" t="s">
        <v>31</v>
      </c>
      <c r="B696" s="19" t="s">
        <v>489</v>
      </c>
      <c r="C696" s="19">
        <v>200</v>
      </c>
      <c r="D696" s="20">
        <f t="shared" si="238"/>
        <v>400000</v>
      </c>
      <c r="E696" s="20">
        <f t="shared" si="239"/>
        <v>400000</v>
      </c>
    </row>
    <row r="697" spans="1:5" ht="30.75">
      <c r="A697" s="25" t="s">
        <v>32</v>
      </c>
      <c r="B697" s="19" t="s">
        <v>489</v>
      </c>
      <c r="C697" s="19">
        <v>240</v>
      </c>
      <c r="D697" s="20">
        <v>400000</v>
      </c>
      <c r="E697" s="20">
        <v>400000</v>
      </c>
    </row>
    <row r="698" spans="1:5" ht="15">
      <c r="A698" s="22" t="s">
        <v>490</v>
      </c>
      <c r="B698" s="19" t="s">
        <v>491</v>
      </c>
      <c r="C698" s="19"/>
      <c r="D698" s="20">
        <f aca="true" t="shared" si="240" ref="D698:D699">D699</f>
        <v>2500000</v>
      </c>
      <c r="E698" s="20">
        <f aca="true" t="shared" si="241" ref="E698:E699">E699</f>
        <v>2500000</v>
      </c>
    </row>
    <row r="699" spans="1:5" ht="15">
      <c r="A699" s="25" t="s">
        <v>21</v>
      </c>
      <c r="B699" s="19" t="s">
        <v>491</v>
      </c>
      <c r="C699" s="19">
        <v>800</v>
      </c>
      <c r="D699" s="20">
        <f t="shared" si="240"/>
        <v>2500000</v>
      </c>
      <c r="E699" s="20">
        <f t="shared" si="241"/>
        <v>2500000</v>
      </c>
    </row>
    <row r="700" spans="1:5" ht="15">
      <c r="A700" s="22" t="s">
        <v>490</v>
      </c>
      <c r="B700" s="19" t="s">
        <v>491</v>
      </c>
      <c r="C700" s="19">
        <v>830</v>
      </c>
      <c r="D700" s="20">
        <v>2500000</v>
      </c>
      <c r="E700" s="20">
        <v>2500000</v>
      </c>
    </row>
    <row r="701" spans="1:5" ht="78">
      <c r="A701" s="22" t="s">
        <v>492</v>
      </c>
      <c r="B701" s="19" t="s">
        <v>493</v>
      </c>
      <c r="C701" s="19"/>
      <c r="D701" s="20">
        <f>D702+D704</f>
        <v>100000</v>
      </c>
      <c r="E701" s="20">
        <f>E702+E704</f>
        <v>100000</v>
      </c>
    </row>
    <row r="702" spans="1:5" ht="30.75">
      <c r="A702" s="25" t="s">
        <v>31</v>
      </c>
      <c r="B702" s="19" t="s">
        <v>493</v>
      </c>
      <c r="C702" s="19">
        <v>200</v>
      </c>
      <c r="D702" s="20">
        <f>D703</f>
        <v>991</v>
      </c>
      <c r="E702" s="20">
        <f>E703</f>
        <v>991</v>
      </c>
    </row>
    <row r="703" spans="1:5" ht="30.75">
      <c r="A703" s="25" t="s">
        <v>32</v>
      </c>
      <c r="B703" s="19" t="s">
        <v>493</v>
      </c>
      <c r="C703" s="19">
        <v>240</v>
      </c>
      <c r="D703" s="20">
        <v>991</v>
      </c>
      <c r="E703" s="20">
        <v>991</v>
      </c>
    </row>
    <row r="704" spans="1:5" ht="15">
      <c r="A704" s="25" t="s">
        <v>33</v>
      </c>
      <c r="B704" s="19" t="s">
        <v>493</v>
      </c>
      <c r="C704" s="19">
        <v>300</v>
      </c>
      <c r="D704" s="20">
        <f>D705</f>
        <v>99009</v>
      </c>
      <c r="E704" s="20">
        <f>E705</f>
        <v>99009</v>
      </c>
    </row>
    <row r="705" spans="1:5" ht="30.75">
      <c r="A705" s="25" t="s">
        <v>34</v>
      </c>
      <c r="B705" s="19" t="s">
        <v>493</v>
      </c>
      <c r="C705" s="19">
        <v>320</v>
      </c>
      <c r="D705" s="20">
        <v>99009</v>
      </c>
      <c r="E705" s="20">
        <v>99009</v>
      </c>
    </row>
    <row r="706" spans="1:5" ht="46.5">
      <c r="A706" s="22" t="s">
        <v>494</v>
      </c>
      <c r="B706" s="19" t="s">
        <v>495</v>
      </c>
      <c r="C706" s="19"/>
      <c r="D706" s="20">
        <f aca="true" t="shared" si="242" ref="D706:D707">D707</f>
        <v>45000</v>
      </c>
      <c r="E706" s="20">
        <f aca="true" t="shared" si="243" ref="E706:E707">E707</f>
        <v>45000</v>
      </c>
    </row>
    <row r="707" spans="1:5" ht="30.75">
      <c r="A707" s="25" t="s">
        <v>31</v>
      </c>
      <c r="B707" s="19" t="s">
        <v>495</v>
      </c>
      <c r="C707" s="19">
        <v>200</v>
      </c>
      <c r="D707" s="20">
        <f t="shared" si="242"/>
        <v>45000</v>
      </c>
      <c r="E707" s="20">
        <f t="shared" si="243"/>
        <v>45000</v>
      </c>
    </row>
    <row r="708" spans="1:5" ht="30.75">
      <c r="A708" s="25" t="s">
        <v>32</v>
      </c>
      <c r="B708" s="19" t="s">
        <v>495</v>
      </c>
      <c r="C708" s="19">
        <v>240</v>
      </c>
      <c r="D708" s="20">
        <v>45000</v>
      </c>
      <c r="E708" s="20">
        <v>45000</v>
      </c>
    </row>
    <row r="709" spans="1:5" ht="15.75">
      <c r="A709" s="53" t="s">
        <v>496</v>
      </c>
      <c r="B709" s="54"/>
      <c r="C709" s="55"/>
      <c r="D709" s="56">
        <f>D12+D119+D197+D204+D229+D374+D396+D413+D426+D462+D475+D503+D527+D558+D562+D578</f>
        <v>5832940952.2300005</v>
      </c>
      <c r="E709" s="56">
        <f>E12+E119+E197+E204+E229+E374+E396+E413+E426+E462+E475+E503+E527+E558+E562+E578</f>
        <v>5766572624.03</v>
      </c>
    </row>
  </sheetData>
  <sheetProtection selectLockedCells="1" selectUnlockedCells="1"/>
  <mergeCells count="6">
    <mergeCell ref="D1:E1"/>
    <mergeCell ref="D2:E2"/>
    <mergeCell ref="C4:E4"/>
    <mergeCell ref="C5:E5"/>
    <mergeCell ref="A7:E7"/>
    <mergeCell ref="A8:E8"/>
  </mergeCells>
  <printOptions/>
  <pageMargins left="0.7902777777777777" right="0.32013888888888886" top="0.5902777777777778" bottom="0.39375" header="0.5118055555555555" footer="0.15763888888888888"/>
  <pageSetup firstPageNumber="94"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2021-11-15T07:35:05Z</cp:lastPrinted>
  <dcterms:modified xsi:type="dcterms:W3CDTF">2021-11-15T07:48:23Z</dcterms:modified>
  <cp:category/>
  <cp:version/>
  <cp:contentType/>
  <cp:contentStatus/>
  <cp:revision>2</cp:revision>
</cp:coreProperties>
</file>