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1"/>
  </bookViews>
  <sheets>
    <sheet name="Доходы" sheetId="1" r:id="rId1"/>
    <sheet name="Расходы 10,11 " sheetId="2" r:id="rId2"/>
    <sheet name="Источники финансирования 10,11" sheetId="3" r:id="rId3"/>
  </sheets>
  <definedNames>
    <definedName name="_xlnm.Print_Titles" localSheetId="0">'Доходы'!$4:$4</definedName>
    <definedName name="_xlnm.Print_Titles" localSheetId="1">'Расходы 10,11 '!$6:$7</definedName>
    <definedName name="_xlnm.Print_Area" localSheetId="0">'Доходы'!$A$1:$D$41</definedName>
    <definedName name="_xlnm.Print_Area" localSheetId="1">'Расходы 10,11 '!$A$1:$G$561</definedName>
  </definedNames>
  <calcPr fullCalcOnLoad="1"/>
</workbook>
</file>

<file path=xl/sharedStrings.xml><?xml version="1.0" encoding="utf-8"?>
<sst xmlns="http://schemas.openxmlformats.org/spreadsheetml/2006/main" count="2644" uniqueCount="583">
  <si>
    <t>Исполнение государственных полномочий на социальную поддержку и социальное обслуживание граждан, находящихся в трудной жизненной ситуации, малоимущих граждан, детей-сирот, безнадзорных детей, детей, оставшихся без попечения родителей, включая реализацию мер по профилактике безнадзорности несовершеннолетних, предоставление временного приюта детям, находящимся в трудной жизненной ситуации</t>
  </si>
  <si>
    <t>Функционирование органов в сфере национальной безопасности, правоохранительной деятельности и обороны</t>
  </si>
  <si>
    <t>Обеспечение проведения выборов и референдумов</t>
  </si>
  <si>
    <t>-  ФГУЗ «Центр гигиены и эпидемиологии  №8 Федерального медико-биологического агентства»</t>
  </si>
  <si>
    <t>Муниципальная целевая программа " Обеспечение жильем молодых семей"</t>
  </si>
  <si>
    <t>0920000</t>
  </si>
  <si>
    <t>Выполнение функций органами местного самоуправления</t>
  </si>
  <si>
    <t>500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</si>
  <si>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</si>
  <si>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</si>
  <si>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</si>
  <si>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</si>
  <si>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Мероприятия по землеустройству и землепользованию</t>
  </si>
  <si>
    <t>3400300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</si>
  <si>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</si>
  <si>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</si>
  <si>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</si>
  <si>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</si>
  <si>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</si>
  <si>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6000000</t>
  </si>
  <si>
    <t>Организация и содержание мест захоронения</t>
  </si>
  <si>
    <t>6000400</t>
  </si>
  <si>
    <t>Учреждения социального обслуживания населения</t>
  </si>
  <si>
    <t>5070000</t>
  </si>
  <si>
    <t>Мероприятия по занятости несовершеннолетних в каникулярное время</t>
  </si>
  <si>
    <t>Программа комплексной профилактики правонарушений в муниципальном образовании "Город Обнинск" (2008-2011 годы)</t>
  </si>
  <si>
    <t>7950400</t>
  </si>
  <si>
    <t>Обеспечение деятельности подведомственных учреждений</t>
  </si>
  <si>
    <t>5079900</t>
  </si>
  <si>
    <t>9009900</t>
  </si>
  <si>
    <t>Оказание других видов социальной помощи</t>
  </si>
  <si>
    <t>5058500</t>
  </si>
  <si>
    <t>7950100</t>
  </si>
  <si>
    <t>7950200</t>
  </si>
  <si>
    <t>7950300</t>
  </si>
  <si>
    <t>4239900</t>
  </si>
  <si>
    <t>Проведение мероприятий для детей и молодежи</t>
  </si>
  <si>
    <t>4310100</t>
  </si>
  <si>
    <t>4409900</t>
  </si>
  <si>
    <t>4419900</t>
  </si>
  <si>
    <t>4508500</t>
  </si>
  <si>
    <t>Государственная поддержка в сфере культуры, кинематографии и средств массовой информации</t>
  </si>
  <si>
    <t xml:space="preserve"> - проведение общегородских мероприятий</t>
  </si>
  <si>
    <t>5129700</t>
  </si>
  <si>
    <t>Мероприятия в области здравоохранения, спорта и физической культуры, туризма</t>
  </si>
  <si>
    <t>4209900</t>
  </si>
  <si>
    <t>4219900</t>
  </si>
  <si>
    <t>Иные безвозмездные и безвозвратные перечисления</t>
  </si>
  <si>
    <t>5200000</t>
  </si>
  <si>
    <t>(рублей)</t>
  </si>
  <si>
    <t>Исполнение государственных полномочий на оказание мер социальной поддержки по оплате жилищно-коммунальных услуг ветеранам труда в соответствии с Законом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</t>
  </si>
  <si>
    <t>Исполнение государственных полномочий на выплату ежемесячного пособия многодетным семьям, имеющим четырех и более детей в соответствии с Законом Калужской области от 05.05.2000 № 8-ОЗ «О статусе многодетной семьи в Калужской области и мерах ее социальной поддержки»</t>
  </si>
  <si>
    <t>Исполнение государственных полномочий на оказание мер  социальной поддержки  по оплате жилищно-коммунальных услуг реабилитированным лицам и лицам, признанным пострадавшими от политических репрессий в соответствии с Законом Калужской области от 30 12.2004 № 11- ОЗ  «О мерах социальной поддержки реабилитированных лиц и лиц, признанных пострадавшими от политических репрессий»</t>
  </si>
  <si>
    <t>Исполнение государственных полномочий за счет средств федерального бюджета на организацию отдыха и оздоровления детей, находящихся в трудной жизненной ситуации</t>
  </si>
  <si>
    <t>4320202</t>
  </si>
  <si>
    <t>Исполнение государственных полномочий по выплате ежемесячного пособия на ребенка в соответствии с Законом Калужской области от 30.12.2004 №10-ОЗ «О ежемесячном пособии на ребенка»</t>
  </si>
  <si>
    <t>Исполнение государственных полномочий на предоставление ежемесячной денежной выплаты  реабилитированным лицам и лицам, признанным пострадавшими от политических репрессий, в соответствии с Законом Калужской области от 30.12.2004 № 11-ОЗ «О мерах социальной поддержки реабилитированных лиц и лиц, признанных пострадавшими от политических репрессий»</t>
  </si>
  <si>
    <t>Исполнение государственных полномочий по выплате пособий на погребение безработных в соответствии с Федеральным законом от 12.01.1996г №8-ФЗ "О погребении и похоронном деле"</t>
  </si>
  <si>
    <t>Единовременная выплата в связи с награждением дипломом и почетным знаком "Признательность наукограда"</t>
  </si>
  <si>
    <t>5058509</t>
  </si>
  <si>
    <t>(руб.)</t>
  </si>
  <si>
    <t>Исполнение государственных полномочий на предоставление ежемесячной денежной выплаты  ветеранам труда и труженикам тыла в соответствии с Законом Калужской области от 30.12.2004 №12-ОЗ  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войны»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</si>
  <si>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</si>
  <si>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4320200</t>
  </si>
  <si>
    <t>Оздоровление детей</t>
  </si>
  <si>
    <t>4359900</t>
  </si>
  <si>
    <t>4529900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</si>
  <si>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</si>
  <si>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</si>
  <si>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</si>
  <si>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5201311</t>
  </si>
  <si>
    <t>5201312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</si>
  <si>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</si>
  <si>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</si>
  <si>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</si>
  <si>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5201313</t>
  </si>
  <si>
    <t>Реализация государственных функций в области здравоохранения, спорта и туризма</t>
  </si>
  <si>
    <t>4850000</t>
  </si>
  <si>
    <t>Автомобильный транспорт</t>
  </si>
  <si>
    <t>Отдельные мероприятия в области автомобильного транспорта</t>
  </si>
  <si>
    <t>3030000</t>
  </si>
  <si>
    <t>3030200</t>
  </si>
  <si>
    <t>- МП "Обнинское пассажирское автотранспортное предприятие"</t>
  </si>
  <si>
    <t>Мероприятия в области строительства, архитектуры и градостроительства</t>
  </si>
  <si>
    <t>3380000</t>
  </si>
  <si>
    <t>Экологический контроль</t>
  </si>
  <si>
    <t>0601</t>
  </si>
  <si>
    <t>Мероприятия по экологическому контролю</t>
  </si>
  <si>
    <t>4050000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</si>
  <si>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</si>
  <si>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</si>
  <si>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</si>
  <si>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</si>
  <si>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</si>
  <si>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</si>
  <si>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Строительство объектов общегражданского назначения</t>
  </si>
  <si>
    <t>1020200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</si>
  <si>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</si>
  <si>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</si>
  <si>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</si>
  <si>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</si>
  <si>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- МП "Оздоровительные бани"</t>
  </si>
  <si>
    <t>- МП "БРУ"</t>
  </si>
  <si>
    <t>Уличное освещение</t>
  </si>
  <si>
    <t>6000100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</si>
  <si>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</si>
  <si>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</si>
  <si>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</si>
  <si>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</si>
  <si>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</si>
  <si>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- мероприятия по благоустройству города, финансируемые через МПКХ</t>
  </si>
  <si>
    <t>- МП "Полигон"</t>
  </si>
  <si>
    <t>Военный персонал</t>
  </si>
  <si>
    <t>2025800</t>
  </si>
  <si>
    <t xml:space="preserve"> Развитие и поддержка социальной, инженерной и инновационной инфраструктуры наукоградов Российской Федерации 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</si>
  <si>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</si>
  <si>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</si>
  <si>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</si>
  <si>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</si>
  <si>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</si>
  <si>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</si>
  <si>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Обеспечение пожарной безопасности</t>
  </si>
  <si>
    <t>0310</t>
  </si>
  <si>
    <t>2470000</t>
  </si>
  <si>
    <t>2479900</t>
  </si>
  <si>
    <t>1 06 04000 02 0000 110</t>
  </si>
  <si>
    <t>3.4. Земельный налог</t>
  </si>
  <si>
    <t>3.3.Транспортный налог</t>
  </si>
  <si>
    <t>- благоустройство и реконструкция внутридворовых территорий</t>
  </si>
  <si>
    <t xml:space="preserve"> Жилищно-коммунальное хозяйство</t>
  </si>
  <si>
    <t>4859700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</si>
  <si>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</si>
  <si>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</si>
  <si>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</si>
  <si>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</si>
  <si>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</si>
  <si>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</si>
  <si>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</si>
  <si>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Доплаты сотрудникам отдела вневедомственной охраны при ОВД по г.Обнинску</t>
  </si>
  <si>
    <t>0920312</t>
  </si>
  <si>
    <t>- резервный фонд на предупреждение и ликвидацию чрезвычайных ситуаций</t>
  </si>
  <si>
    <t>- Администрация города Обнинска</t>
  </si>
  <si>
    <t>- Управление финансов Администрации города Обнинска</t>
  </si>
  <si>
    <t>3308200</t>
  </si>
  <si>
    <t>Субсидии телерадиокомпаниям и телерадиоорганизациям</t>
  </si>
  <si>
    <t>4530100</t>
  </si>
  <si>
    <t>Расходы на мероприятия, связанные с инновационным развитием города</t>
  </si>
  <si>
    <t>- МУП «Землеустройство»</t>
  </si>
  <si>
    <t>5058502</t>
  </si>
  <si>
    <t>5058504</t>
  </si>
  <si>
    <t>5058505</t>
  </si>
  <si>
    <t>5058506</t>
  </si>
  <si>
    <t>7950301</t>
  </si>
  <si>
    <t>7950302</t>
  </si>
  <si>
    <t xml:space="preserve">Выполнение функций государственными органами </t>
  </si>
  <si>
    <t>012</t>
  </si>
  <si>
    <t>МОУ "Центр развития образования"</t>
  </si>
  <si>
    <t>Осуществление мероприятий в области экологического контроля</t>
  </si>
  <si>
    <t>4050100</t>
  </si>
  <si>
    <t>Выполнение функций органами местного самоуправления (капитальный ремонт объектов коммунального хозяйства)</t>
  </si>
  <si>
    <t>0920302</t>
  </si>
  <si>
    <t>МУ "Дом культуры ФЭИ"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</si>
  <si>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</si>
  <si>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Руководство и управление в сфере установленных функций </t>
  </si>
  <si>
    <t>0920304</t>
  </si>
  <si>
    <t>0920305</t>
  </si>
  <si>
    <t>0920306</t>
  </si>
  <si>
    <t>Ежемесячные денежные выплаты работникам бюджетных учреждений, имеющим государственные награды</t>
  </si>
  <si>
    <t>- мероприятия по пропаганде здорового образа жизни</t>
  </si>
  <si>
    <t>Шефская помощь атомной подводной лодке «Обнинск»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</si>
  <si>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</si>
  <si>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 (Контрольно-счетная палата Обнинского городского Собрания)</t>
  </si>
  <si>
    <t>0700500</t>
  </si>
  <si>
    <t>5059309</t>
  </si>
  <si>
    <t>5206400</t>
  </si>
  <si>
    <t>5059301</t>
  </si>
  <si>
    <t>5059302</t>
  </si>
  <si>
    <t>5059303</t>
  </si>
  <si>
    <t>5059304</t>
  </si>
  <si>
    <t>5059305</t>
  </si>
  <si>
    <t>5059306</t>
  </si>
  <si>
    <t>5059307</t>
  </si>
  <si>
    <t>5059308</t>
  </si>
  <si>
    <t>5059310</t>
  </si>
  <si>
    <t>Выполнение функций подведомственными учреждениями</t>
  </si>
  <si>
    <t>0920307</t>
  </si>
  <si>
    <t>0920308</t>
  </si>
  <si>
    <t>0920309</t>
  </si>
  <si>
    <t>0920310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</si>
  <si>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благоустройства, включая ремонт тротуаров</t>
  </si>
  <si>
    <t xml:space="preserve">из них: приобретение тест-полосок </t>
  </si>
  <si>
    <t>Исполнение государственных полномочий на социальную поддержку и социальное обслуживание граждан, находящихся в трудной жизненной ситуации, малоимущих граждан, детей-сирот, безнадзорных детей, детей, оставшихся без попечения родителей, включая реализацию мер по профилактики безнадзорности несовершеннолетних, предоставление временного приюта детям, находящимся в трудной жизненной ситуации</t>
  </si>
  <si>
    <t>1 14 02000 00 0000 410</t>
  </si>
  <si>
    <t>1 14 06000 00 0000 430</t>
  </si>
  <si>
    <t>8.2. Доходы от продажи земельных участков, находящихся  в государственной и муниципальной собственности ( за исключением земельных участков автономных учреждений)</t>
  </si>
  <si>
    <t>4429900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</si>
  <si>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</si>
  <si>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</si>
  <si>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501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</si>
  <si>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</si>
  <si>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</si>
  <si>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2 02 04000 00 0000 151</t>
  </si>
  <si>
    <t>2 02 03000 00 0000 151</t>
  </si>
  <si>
    <t>2 02 02000 00 0000 151</t>
  </si>
  <si>
    <t>Иные межбюджетные трансферты</t>
  </si>
  <si>
    <t>Субсидии на обеспечение жильем</t>
  </si>
  <si>
    <t>5050000</t>
  </si>
  <si>
    <t>5059100</t>
  </si>
  <si>
    <t>5059102</t>
  </si>
  <si>
    <t>5059000</t>
  </si>
  <si>
    <t>4700000</t>
  </si>
  <si>
    <t>4709900</t>
  </si>
  <si>
    <t>Больницы, клиники, госпитали, медико-санитарные части</t>
  </si>
  <si>
    <t>Дефицит (-), профицит (+)</t>
  </si>
  <si>
    <t>Формирование и содержание областных архивных фондов</t>
  </si>
  <si>
    <t>Организация и осуществление деятельности по опеке и попечительству</t>
  </si>
  <si>
    <t>КОД</t>
  </si>
  <si>
    <t>НАИМЕНОВАНИЕ</t>
  </si>
  <si>
    <t>1 00 00000 00 0000 000</t>
  </si>
  <si>
    <t xml:space="preserve">              ДОХОДЫ</t>
  </si>
  <si>
    <t>1 01 00000 00 0000 000</t>
  </si>
  <si>
    <t xml:space="preserve">1.НАЛОГИ НА  ПРИБЫЛЬ, ДОХОДЫ 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</si>
  <si>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</si>
  <si>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</si>
  <si>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</si>
  <si>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</si>
  <si>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1 05 00000 00 0000 000</t>
  </si>
  <si>
    <t>2.НАЛОГИ НА СОВОКУПНЫЙ ДОХОД</t>
  </si>
  <si>
    <t>1 05 01000 00 0000 110</t>
  </si>
  <si>
    <t>2.1.Налог, взимаемый в связи с применением упрощенной системы налогообложения</t>
  </si>
  <si>
    <t>1 05 02000 02 0000 110</t>
  </si>
  <si>
    <t>2.2.Единый налог на вмененный  доход для отдельных видов деятельности</t>
  </si>
  <si>
    <t>1 06 00000 00 0000 000</t>
  </si>
  <si>
    <t>3.НАЛОГИ НА ИМУЩЕСТВО</t>
  </si>
  <si>
    <t>1 06 01000 00 0000 110</t>
  </si>
  <si>
    <t>3.1.Налог на имущество физических лиц</t>
  </si>
  <si>
    <t>1 06 02000 02 0000 110</t>
  </si>
  <si>
    <t>3.2.Налог на имущество организаций</t>
  </si>
  <si>
    <t>1 06 06000 00 0000 110</t>
  </si>
  <si>
    <t>1 08 00000 00 0000 000</t>
  </si>
  <si>
    <t>4. ГОСУДАРСТВЕННАЯ ПОШЛИНА</t>
  </si>
  <si>
    <t>1 11 00000 00 0000 000</t>
  </si>
  <si>
    <t xml:space="preserve">5. ДОХОДЫ ОТ ИСПОЛЬЗОВАНИЯ ИМУЩЕСТВА, НАХОДЯЩЕГОСЯ В ГОСУДАРСТВЕННОЙ И МУНИЦИПАЛЬНОЙ СОБСТВЕННОСТИ </t>
  </si>
  <si>
    <t>1 11 05000 00 0000 120</t>
  </si>
  <si>
    <t>1 11 05010 00 0000 120</t>
  </si>
  <si>
    <t xml:space="preserve">5.1.1.Доходы,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 </t>
  </si>
  <si>
    <t>1 11 05030 00 0000 120</t>
  </si>
  <si>
    <t>в том числе расширение и реконструкция очистных сооружений канализации г.Обнинска. Корректировка</t>
  </si>
  <si>
    <t>1 11 07000 00 0000 120</t>
  </si>
  <si>
    <t>5.2.Платежи от государственных и муниципальных унитарных предприятий</t>
  </si>
  <si>
    <t>1 11 09040 00 0000 120</t>
  </si>
  <si>
    <t>1 12 00000 00 0000 000</t>
  </si>
  <si>
    <t>6. ПЛАТЕЖИ ПРИ ПОЛЬЗОВАНИИ ПРИРОДНЫМИ РЕСУРСАМИ</t>
  </si>
  <si>
    <t>1 12 01000 01 0000 120</t>
  </si>
  <si>
    <t>5205500</t>
  </si>
  <si>
    <t>5205800</t>
  </si>
  <si>
    <t>5206300</t>
  </si>
  <si>
    <t>5206200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</si>
  <si>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</si>
  <si>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6.1 Плата за негативное воздействие на окружающую среду</t>
  </si>
  <si>
    <t>1 13 00000 00 0000 000</t>
  </si>
  <si>
    <t>7.ДОХОДЫ ОТ ОКАЗАНИЯ ПЛАТНЫХ УСЛУГ И КОМПЕНСАЦИИ ЗАТРАТ ГОСУДАРСТВА</t>
  </si>
  <si>
    <t>7950304</t>
  </si>
  <si>
    <t>Муниципальная программа " Жилье в кредит на 2007-2016 годы"</t>
  </si>
  <si>
    <t>7950500</t>
  </si>
  <si>
    <t xml:space="preserve"> Бюджетные инвестиции</t>
  </si>
  <si>
    <t>Содержание МУ «Дом Ученых»</t>
  </si>
  <si>
    <t>1 13 03000 00 0000 130</t>
  </si>
  <si>
    <t>7.1 Прочие доходы от оказания платных услуг и компенсации затрат государства</t>
  </si>
  <si>
    <t>1 14 00000 00 0000 000</t>
  </si>
  <si>
    <t>8.ДОХОДЫ ОТ ПРОДАЖИ МАТЕРИАЛЬНЫХ И НЕМАТЕРИАЛЬНЫХ АКТИВОВ</t>
  </si>
  <si>
    <t>8.1. Доходы от реализации имущества, находящегося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</si>
  <si>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</si>
  <si>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9.ШТРАФЫ, САНКЦИИ, ВОЗМЕЩЕНИЕ УЩЕРБА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</si>
  <si>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</si>
  <si>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</si>
  <si>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</si>
  <si>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</si>
  <si>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2 07 00000 00 0000 180</t>
  </si>
  <si>
    <t xml:space="preserve">Прочие безвозмездные поступления </t>
  </si>
  <si>
    <t>2 07 04000 04 0000 180</t>
  </si>
  <si>
    <t>Прочие безвозмездные поступления в бюджеты городских округов</t>
  </si>
  <si>
    <t>3 00 00000 00 0000 000</t>
  </si>
  <si>
    <t xml:space="preserve">Доходы от предпринимательской  и иной приносящей доход деятельности </t>
  </si>
  <si>
    <t xml:space="preserve">ВСЕГО ДОХОДОВ </t>
  </si>
  <si>
    <t>7950303</t>
  </si>
  <si>
    <t>5059316</t>
  </si>
  <si>
    <t>5052901</t>
  </si>
  <si>
    <t>5054600</t>
  </si>
  <si>
    <t>Оплата жилищно-коммунальных услуг отдельным категориям граждан</t>
  </si>
  <si>
    <t>Обеспечение мер социальной поддержки для лиц, награжденных знаком "Почетный донор СССР", "Почетный донор России"</t>
  </si>
  <si>
    <t>Социальная поддержка отдельных категорий граждан, меры социальной поддержки которых установлены нормативными правовыми актами Калужской области</t>
  </si>
  <si>
    <t>5059300</t>
  </si>
  <si>
    <t>Расходы</t>
  </si>
  <si>
    <t>Коды по функциональной классификации</t>
  </si>
  <si>
    <t>Целевая статья</t>
  </si>
  <si>
    <t>000</t>
  </si>
  <si>
    <t>0000000</t>
  </si>
  <si>
    <t>- Управление социальной защиты ( на оплату услуг по банковскому обслуживанию текущего счета по учету внебюджетных средств, открытого в РКЦ г.Обнинска)</t>
  </si>
  <si>
    <t>0400</t>
  </si>
  <si>
    <t>3400000</t>
  </si>
  <si>
    <t>0500</t>
  </si>
  <si>
    <t>0502</t>
  </si>
  <si>
    <t>9000000</t>
  </si>
  <si>
    <t>1000</t>
  </si>
  <si>
    <t>1002</t>
  </si>
  <si>
    <t>- выплата адресной помощи</t>
  </si>
  <si>
    <t>0100</t>
  </si>
  <si>
    <t>Раздел, подраз-дел</t>
  </si>
  <si>
    <t>Вид расхо-дов</t>
  </si>
  <si>
    <t>1003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</si>
  <si>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(отделниях) социального обслуживания, стационарное обслуживание в стационарных учреждениях социального обслуживания малой вместимости</t>
  </si>
  <si>
    <t xml:space="preserve">- прочие услуги МП "БРУ" </t>
  </si>
  <si>
    <t>0114</t>
  </si>
  <si>
    <t>013</t>
  </si>
  <si>
    <t>0900200</t>
  </si>
  <si>
    <t>0920300</t>
  </si>
  <si>
    <t>5200400</t>
  </si>
  <si>
    <t>005</t>
  </si>
  <si>
    <t>001</t>
  </si>
  <si>
    <t>006</t>
  </si>
  <si>
    <t>0412</t>
  </si>
  <si>
    <t>0503</t>
  </si>
  <si>
    <t>УПРАВЛЕНИЕ ЭКОНОМИКИ И ИННОВАЦИОННОГО РАЗВИТИЯ</t>
  </si>
  <si>
    <t>УПРАВЛЕНИЕ ИМУЩЕСТВЕННЫХ И ЗЕМЕЛЬНЫХ ОТНОШЕНИЙ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</si>
  <si>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</si>
  <si>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</si>
  <si>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</si>
  <si>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</si>
  <si>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</si>
  <si>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</si>
  <si>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 xml:space="preserve"> Городская целевая программа "Содействие развитию малого предпринимательства в городе Обнинске на 2007-2009 годы"</t>
  </si>
  <si>
    <t>Субсидии юридическим лицам</t>
  </si>
  <si>
    <t>УПРАВЛЕНИЕ ПОТРЕБИТЕЛЬСКОГО РЫНКА</t>
  </si>
  <si>
    <t>Прочие расходы</t>
  </si>
  <si>
    <t>Жилищно-коммунальное хозяйство</t>
  </si>
  <si>
    <t xml:space="preserve"> Коммунальное хозяйство</t>
  </si>
  <si>
    <t>Выполнение других обязательств государства</t>
  </si>
  <si>
    <t xml:space="preserve">Субсидии юридическим лицам </t>
  </si>
  <si>
    <t>Благоустройство</t>
  </si>
  <si>
    <t>УПРАВЛЕНИЕ СОЦИАЛЬНОЙ ЗАЩИТЫ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</si>
  <si>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</si>
  <si>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</si>
  <si>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</si>
  <si>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Отделение социальной помощи на дому</t>
  </si>
  <si>
    <t xml:space="preserve"> Расходы бюджетных учреждений, осуществляющих предпринимательскую и иную приносящую доход деятельность</t>
  </si>
  <si>
    <t>Выполнение функций бюджетными учреждениями</t>
  </si>
  <si>
    <t>Центр социальной помощи семье и детям «Милосердие»</t>
  </si>
  <si>
    <t>Расходы бюджетных учреждений, осуществляющих предпринимательскую и иную приносящую доход деятельность</t>
  </si>
  <si>
    <t>Фонд социальной поддержки населения</t>
  </si>
  <si>
    <t>Социальное обеспечение населения</t>
  </si>
  <si>
    <t>Управление социальной защиты населения</t>
  </si>
  <si>
    <t>Социальная помощь</t>
  </si>
  <si>
    <t>Материальная помощь матерям при рождении ребенка</t>
  </si>
  <si>
    <t>Материальная помощь пенсионерам к юбилейным датам</t>
  </si>
  <si>
    <t>Выплаты почетным гражданам</t>
  </si>
  <si>
    <t>Городская целевая программа "Доступный город""</t>
  </si>
  <si>
    <t>Оплата стоимости путевок для граждан пожилого возраста на проведение оздоровительных смен  на базе санатория "Сигнал"</t>
  </si>
  <si>
    <t xml:space="preserve"> Социальная помощь</t>
  </si>
  <si>
    <t>Социальные выплаты</t>
  </si>
  <si>
    <t>Обеспечение жильем молодых семей</t>
  </si>
  <si>
    <t>Жилищное ипотечное кредитование</t>
  </si>
  <si>
    <t>УПРАВЛЕНИЕ КУЛЬТУРЫ, СПОРТА И МОЛОДЕЖНОЙ ПОЛИТИКИ</t>
  </si>
  <si>
    <t>- МУ «Обнинский экспериментальный театр-студия «Д.Е.М.И.»</t>
  </si>
  <si>
    <t>0700</t>
  </si>
  <si>
    <t>0702</t>
  </si>
  <si>
    <t>4230000</t>
  </si>
  <si>
    <t>0707</t>
  </si>
  <si>
    <t>4310000</t>
  </si>
  <si>
    <t>0800</t>
  </si>
  <si>
    <t>0801</t>
  </si>
  <si>
    <t>4400000</t>
  </si>
  <si>
    <t>4410000</t>
  </si>
  <si>
    <t>4420000</t>
  </si>
  <si>
    <t>4500000</t>
  </si>
  <si>
    <t>0802</t>
  </si>
  <si>
    <t>-  Кинотеатр «Мир»</t>
  </si>
  <si>
    <t>Исполнение государственных полномочий на выплату пособий и компенсаций, установленных законами и иными нормативными правовыми актами Калужской области</t>
  </si>
  <si>
    <t>Исполнение государственных полномочий на оказание мер социальной поддержки  по оплате жилищно-коммунальных услуг многодетным семьям  в соответствии с Законом Калужской области от 05.05.2000 № 8- ОЗ «О статусе многодетной семьи в Калужской области и мерах ее социальной поддержки»</t>
  </si>
  <si>
    <t>Исполнение государственных полномочий по оказанию мер социальной поддержки по оплате жилищно-коммунальных услуг ветеранам труда Калужской области в соответствии с Законом Калужской области от 27.03.2008 №416-ОЗ "О ветеранах труда Калужской области"</t>
  </si>
  <si>
    <t>5059318</t>
  </si>
  <si>
    <t>Выплаты гражданам субсидий на оплату жилого помещения и коммунальных услуг</t>
  </si>
  <si>
    <t>Исполнение государственных полномочий на оказание мер социальной поддержки  по оплате жилищно-коммунальных услуг лицам, имеющим на них право в соответствии с Решением Президиума Калужского областного Совета народных депутатов от 05.04.1991 № 76 «О дополнительных мерах по улучшению материально-бытовых условий, медицинского и торгового обслуживания лиц, принимавших участие в работах по ликвидации аварии на ЧАЭС и проживающих в Калужской области»</t>
  </si>
  <si>
    <t>0806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</si>
  <si>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</si>
  <si>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</si>
  <si>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</si>
  <si>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</si>
  <si>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Детские музыкальные и художественная школы г.Обнинска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</si>
  <si>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</si>
  <si>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</si>
  <si>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</si>
  <si>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Культура, кинематография и средства массовой информации</t>
  </si>
  <si>
    <t xml:space="preserve"> Культура</t>
  </si>
  <si>
    <t>МУ «Городской дворец культуры»</t>
  </si>
  <si>
    <t>Дворцы и дома культуры, другие учреждения культуры и средств массовой информации</t>
  </si>
  <si>
    <t>МУ «Городской клуб ветеранов»</t>
  </si>
  <si>
    <t xml:space="preserve"> Дворцы и дома культуры, другие учреждения культуры и средств массовой информации</t>
  </si>
  <si>
    <t xml:space="preserve"> Выполнение функций бюджетными учреждениями</t>
  </si>
  <si>
    <t xml:space="preserve"> МУ "Музей истории города Обнинска"</t>
  </si>
  <si>
    <t xml:space="preserve"> Музеи и постоянные выставки</t>
  </si>
  <si>
    <t>5058507</t>
  </si>
  <si>
    <t>МУ "Централизованная библиотечная система"</t>
  </si>
  <si>
    <t xml:space="preserve"> Библиотеки</t>
  </si>
  <si>
    <t>Мероприятия в сфере культуры, кинематографии и средств массовой информации</t>
  </si>
  <si>
    <t>Кинематография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</si>
  <si>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</si>
  <si>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</si>
  <si>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0900</t>
  </si>
  <si>
    <t>0908</t>
  </si>
  <si>
    <t>5120000</t>
  </si>
  <si>
    <t>из них:</t>
  </si>
  <si>
    <t>- МУП «Дворец спорта»</t>
  </si>
  <si>
    <t>в том числе:</t>
  </si>
  <si>
    <t>- Комитет по физической культуре и спорту</t>
  </si>
  <si>
    <t>в том числе: на проведение городской спартакиады школьников</t>
  </si>
  <si>
    <t>Здравоохранение и спорт</t>
  </si>
  <si>
    <t>Физическая культура и спорт</t>
  </si>
  <si>
    <t>Физкультурно-оздоровительная работа  и спортивные мероприятия</t>
  </si>
  <si>
    <t>УПРАВЛЕНИЕ ОБЩЕГО ОБРАЗОВАНИЯ</t>
  </si>
  <si>
    <t>0013800</t>
  </si>
  <si>
    <t>- МОУ "Центр профессиональной ориентации и психологической поддержки"</t>
  </si>
  <si>
    <t>- МУ "Лингвоцентр"</t>
  </si>
  <si>
    <t>- Стипендии одаренным детям</t>
  </si>
  <si>
    <t>0701</t>
  </si>
  <si>
    <t>4200000</t>
  </si>
  <si>
    <t>4210000</t>
  </si>
  <si>
    <t>5200900</t>
  </si>
  <si>
    <t>4320000</t>
  </si>
  <si>
    <t>0709</t>
  </si>
  <si>
    <t>4350000</t>
  </si>
  <si>
    <t>1004</t>
  </si>
  <si>
    <t xml:space="preserve"> Образование</t>
  </si>
  <si>
    <t>Дошкольное образование</t>
  </si>
  <si>
    <t>Детские дошкольные учреждения Управления общего образования</t>
  </si>
  <si>
    <t>Детские дошкольные учреждения</t>
  </si>
  <si>
    <t>Код бюджетной классификации</t>
  </si>
  <si>
    <t xml:space="preserve">                Наименование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</si>
  <si>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</si>
  <si>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</si>
  <si>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</si>
  <si>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</si>
  <si>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</si>
  <si>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</si>
  <si>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</si>
  <si>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</si>
  <si>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01 06 01 00 04 0000 630</t>
  </si>
  <si>
    <t>Средства от продажи акций и иных форм участия в капитале, находящихся в  государственной и муниципальной собственности</t>
  </si>
  <si>
    <t>01 06 05 01 04 0000 540</t>
  </si>
  <si>
    <t>Предоставление бюджетных кредитов,  юридическим лицам из  бюджета городского округа в валюте Российской Федерации</t>
  </si>
  <si>
    <t>01 06 05 01 04 0000 640</t>
  </si>
  <si>
    <t>Возврат бюджетных кредитов, предоставленных юридическим лицам из  бюджета городского округа в валюте Российской Федерации</t>
  </si>
  <si>
    <t>01 05 00 00 00 0000 600</t>
  </si>
  <si>
    <t>Изменение остатков средств на счетах по учету средств бюджета</t>
  </si>
  <si>
    <t>ИТОГО</t>
  </si>
  <si>
    <t>Школы-детские сады, средние школы Управления общего образования</t>
  </si>
  <si>
    <t xml:space="preserve"> Школы-детские сады, школы начальные,  неполные средние и средние</t>
  </si>
  <si>
    <t>Ежемесячное денежное вознаграждение за классное руководство</t>
  </si>
  <si>
    <t>МОУ Лицей «Держава»</t>
  </si>
  <si>
    <t>Школы-детские сады, школы начальные,  неполные средние и средние</t>
  </si>
  <si>
    <t>МОУ ДОД Центр развития творчества детей и юношества</t>
  </si>
  <si>
    <t xml:space="preserve"> Молодежная политика и оздоровление детей</t>
  </si>
  <si>
    <t>Мероприятия по организации оздоровительной кампании детей и подростков</t>
  </si>
  <si>
    <t>Другие вопросы в области образования</t>
  </si>
  <si>
    <t>Учреждения, обеспечивающие предоставление услуг в сфере образования</t>
  </si>
  <si>
    <t xml:space="preserve"> МУ «ЦБ образовательных учреждений»</t>
  </si>
  <si>
    <t xml:space="preserve"> Охрана семьи и детства</t>
  </si>
  <si>
    <t>ОТДЕЛ ЗДРАВООХРАНЕНИЯ</t>
  </si>
  <si>
    <t>0910</t>
  </si>
  <si>
    <t>- льготный отпуск лекарственных препаратов и изделий медицинского назначения отдельным категориям граждан</t>
  </si>
  <si>
    <t>Другие вопросы в области здравоохранения, физической культуры и спорта</t>
  </si>
  <si>
    <t>КОМПЛЕКС АРХИТЕКТУРЫ, СТРОИТЕЛЬСТВА И ТРАНСПОРТА</t>
  </si>
  <si>
    <t>- МУ «Городское строительство»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</si>
  <si>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</si>
  <si>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</si>
  <si>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</si>
  <si>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</si>
  <si>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</si>
  <si>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 xml:space="preserve"> Охрана окружающей среды</t>
  </si>
  <si>
    <t xml:space="preserve"> Субсидии юридическим лицам</t>
  </si>
  <si>
    <t>УПРАВЛЕНИЕ ГОРОДСКОГО ХОЗЯЙСТВА</t>
  </si>
  <si>
    <t>0501</t>
  </si>
  <si>
    <t>- ремонт квартир, предоставляемых по договорам социального найма</t>
  </si>
  <si>
    <t>003</t>
  </si>
  <si>
    <t>0300</t>
  </si>
  <si>
    <t>0302</t>
  </si>
  <si>
    <t>2020000</t>
  </si>
  <si>
    <t>014</t>
  </si>
  <si>
    <t>Социальная реабилитация граждан пожилого возраста и инвалидов</t>
  </si>
  <si>
    <t>Централизованный фонд стимулирования руководителей образовательных учреждений</t>
  </si>
  <si>
    <t>ОТДЕЛ ВНУТРЕННИХ ДЕЛ ПО ГОРОДУ ОБНИНСКУ</t>
  </si>
  <si>
    <t>Национальная безопасность и правоохранительная деятельность</t>
  </si>
  <si>
    <t>Органы внутренних дел</t>
  </si>
  <si>
    <t>ОВД г.Обнинска</t>
  </si>
  <si>
    <t>Воинские формирования (органы, подразделения)</t>
  </si>
  <si>
    <t>Медицинский вытрезвитель при ОВД г.Обнинска</t>
  </si>
  <si>
    <t>0309</t>
  </si>
  <si>
    <t>УПРАВЛЕНИЕ ПО ДЕЛАМ ГРАЖДАНСКОЙ ОБОРОНЫ И ЧРЕЗВЫЧАЙНЫМ СИТУАЦИЯМ</t>
  </si>
  <si>
    <t>0901</t>
  </si>
  <si>
    <t>000 0000</t>
  </si>
  <si>
    <t>Стационарная медицинская помощь</t>
  </si>
  <si>
    <t>ОБНИНСКОЕ ГОРОДСКОЕ СОБРАНИЕ</t>
  </si>
  <si>
    <t>0103</t>
  </si>
  <si>
    <t>0010000</t>
  </si>
  <si>
    <t>0106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</si>
  <si>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</si>
  <si>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</si>
  <si>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0111</t>
  </si>
  <si>
    <t>0650000</t>
  </si>
  <si>
    <t>0650300</t>
  </si>
  <si>
    <t>0112</t>
  </si>
  <si>
    <t>0410</t>
  </si>
  <si>
    <t>3300000</t>
  </si>
  <si>
    <t>0803</t>
  </si>
  <si>
    <t>4530000</t>
  </si>
  <si>
    <t>0804</t>
  </si>
  <si>
    <t>4560000</t>
  </si>
  <si>
    <t>АДМИНИСТРАЦИЯ ГОРОДА ОБНИНСКА</t>
  </si>
  <si>
    <t xml:space="preserve"> Возмещение УВД Калужской области расходов по приобретению, транспортировке и хранению специальной продукции</t>
  </si>
  <si>
    <t>ВСЕГО</t>
  </si>
  <si>
    <t xml:space="preserve"> Оценка недвижимости, признание прав и регулирование отношений по государственной и муниципальной собственности</t>
  </si>
  <si>
    <t xml:space="preserve"> Реализация государственных функций в области национальной экономики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</si>
  <si>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</si>
  <si>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</si>
  <si>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</si>
  <si>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</si>
  <si>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</si>
  <si>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Государственная регистрация актов гражданского состояния</t>
  </si>
  <si>
    <t xml:space="preserve"> Расходы на реализацию общегосударственных мероприятий</t>
  </si>
  <si>
    <t xml:space="preserve"> Поддержка проектов общественных инициатив</t>
  </si>
  <si>
    <t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</t>
  </si>
  <si>
    <t>Органы территориального общественного самоуправления (ТОС)</t>
  </si>
  <si>
    <t>Связь и информатика</t>
  </si>
  <si>
    <t>Информационные технологии и связь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</si>
  <si>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</si>
  <si>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</si>
  <si>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</si>
  <si>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Периодическая печать и издательства</t>
  </si>
  <si>
    <t xml:space="preserve"> Периодическая печать</t>
  </si>
  <si>
    <t xml:space="preserve"> Жилищное хозяйство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</si>
  <si>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</si>
  <si>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</si>
  <si>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 xml:space="preserve"> Бюджетные инвестиции (строительство и реконструкция объектов коммунального хозяйства)</t>
  </si>
  <si>
    <t>5.1.Доходы, получаемые в виде арендной  либо иной платы за передачу в возмездное пользование государственного  и муниципального имущества ( за исключением имущества автономных учреждений, а также имущества государственных и муниципальных унитарных предприятий)</t>
  </si>
  <si>
    <t>Исполнение государственных полномочий по предоставлению ежемесячной денежной выплаты ветеранам труда Калужской области в соответствии с Законом Калужской области от 27.03.2008 №416-ОЗ "О ветеранах труда Калужской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</si>
  <si>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</si>
  <si>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141</t>
  </si>
  <si>
    <t>057</t>
  </si>
  <si>
    <t>741</t>
  </si>
  <si>
    <t>740</t>
  </si>
  <si>
    <t>749</t>
  </si>
  <si>
    <t>105</t>
  </si>
  <si>
    <t>188</t>
  </si>
  <si>
    <t>177</t>
  </si>
  <si>
    <t>748</t>
  </si>
  <si>
    <t>747</t>
  </si>
  <si>
    <t>730</t>
  </si>
  <si>
    <t>Прогноз на 2010 год</t>
  </si>
  <si>
    <t>Прогноз на 2011 год</t>
  </si>
  <si>
    <t>Условно утвержденные расходы</t>
  </si>
  <si>
    <t xml:space="preserve">Приложение №2 к решению Обнинского городского Собрания "О бюджете города Обнинска на 2009 год и на плановый период  2010 и 2011 годов" от «  » декабря 2008 года  №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</si>
  <si>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плановый период 2010 и 2011 годов</t>
  </si>
  <si>
    <t>5.1.2.Доходы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</si>
  <si>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9990000</t>
  </si>
  <si>
    <t>5.3.Прочие поступления от использования имущества, находящегося в государственной и 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</si>
  <si>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 </t>
  </si>
  <si>
    <t>- МУ «Территориальное управление по вопросам обеспечения жизнедеятельности населения п.Обнинское»</t>
  </si>
  <si>
    <t>УСЛОВНО УТВЕРЖДЕННЫЕ РАСХОДЫ</t>
  </si>
  <si>
    <t>9999</t>
  </si>
  <si>
    <t>999</t>
  </si>
  <si>
    <t>Источники внутреннего финансирования дефицита  бюджета города на 2010 и 2011 годы</t>
  </si>
  <si>
    <t>ДОХОДЫ БЮДЖЕТА ГОРОДА ОБНИНСКА НА 2010 и 2011  ГОДЫ</t>
  </si>
  <si>
    <t>ФГУЗ " КЛИНИЧЕСКАЯ БОЛЬНИЦА №8 ФЕДЕРАЛЬНОГО МЕДИКО-БИОЛОГИЧЕСКОГО АГЕНСТВА"</t>
  </si>
  <si>
    <t xml:space="preserve"> МОУ ДОД Специализированная детско-юношеская спортивная школа Олимпийского резерва по волейболу Александра Савина</t>
  </si>
  <si>
    <t>Организация прохождения курса реабилитации граждан на базе протезно-ортопедического предприятия (центр "ДАР")</t>
  </si>
  <si>
    <t>- мероприятия по профилактике терроризма и экстремизма</t>
  </si>
  <si>
    <t>Приложение №8 к решению Обнинского городского Собрания «О бюджете города Обнинска на 2009 год и на плановый период 2010 и 2011 годов» от __________года №______</t>
  </si>
  <si>
    <t>- установка приборов учета энергоресурсов</t>
  </si>
  <si>
    <t>- МП "Волейбольный клуб "Обнинск"</t>
  </si>
  <si>
    <t>Создание доступных для маломобильных граждан переходных путей, оснащение пандусами социально значимых объектов муниципальной собственности по городской целевой программе "Доступный город"</t>
  </si>
  <si>
    <t>5201310</t>
  </si>
  <si>
    <t xml:space="preserve"> Реабилитационный Центр для детей и подростков с ограниченными возможностями «Доверие»</t>
  </si>
  <si>
    <t>Исполнение государственных полномочий на социальную поддержку и социальное обслуживание граждан, находящихся в трудной жизненной ситуации, малоимущих граждан, детей-сирот, безнадзорных детей, детей, оставшихся без попечения родителей, в части осуществления ежемесячных денежных выплат опекунам (попечителям) на содержание детей-сирот и детей, оставшихся без попечения родителей (за исключением детей, обучающихся в федеральных и областных образовательных учреждениях), включая реализацию мер по профилактике безнадзорности несовершеннолетних, предоставление временного приюта детям, находящимся в трудной жизненной ситуации, а также выплаты вознаграждения опекунам и попечителям (в том числе приемным родителям), установленные законом Калужской области, и мероприятия по организации отдыха и оздоровления детей, находящихся в трудной жизненной ситуации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</si>
</sst>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</numFmts>
  <fonts count="3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i/>
      <sz val="10.5"/>
      <name val="Times New Roman"/>
      <family val="1"/>
    </font>
    <font>
      <i/>
      <sz val="9.5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6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8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14" fillId="0" borderId="5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7" fillId="0" borderId="2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16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5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5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center" wrapText="1"/>
    </xf>
    <xf numFmtId="180" fontId="2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2" xfId="0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15" fillId="0" borderId="5" xfId="0" applyNumberFormat="1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2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8" fillId="0" borderId="2" xfId="0" applyNumberFormat="1" applyFont="1" applyBorder="1" applyAlignment="1">
      <alignment horizontal="right" wrapText="1"/>
    </xf>
    <xf numFmtId="4" fontId="19" fillId="0" borderId="2" xfId="0" applyNumberFormat="1" applyFont="1" applyBorder="1" applyAlignment="1">
      <alignment horizontal="right" wrapText="1"/>
    </xf>
    <xf numFmtId="10" fontId="2" fillId="0" borderId="5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4" fontId="26" fillId="0" borderId="2" xfId="0" applyNumberFormat="1" applyFont="1" applyFill="1" applyBorder="1" applyAlignment="1">
      <alignment horizontal="center" wrapText="1"/>
    </xf>
    <xf numFmtId="4" fontId="2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9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181" fontId="20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28" fillId="0" borderId="0" xfId="0" applyFont="1" applyAlignment="1">
      <alignment/>
    </xf>
    <xf numFmtId="4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31">
      <selection activeCell="C45" sqref="C45:D45"/>
    </sheetView>
  </sheetViews>
  <sheetFormatPr defaultColWidth="9.00390625" defaultRowHeight="12.75"/>
  <cols>
    <col min="1" max="1" width="21.25390625" style="85" customWidth="1"/>
    <col min="2" max="2" width="39.375" style="85" customWidth="1"/>
    <col min="3" max="3" width="17.625" style="85" customWidth="1"/>
    <col min="4" max="4" width="17.875" style="0" customWidth="1"/>
    <col min="5" max="16384" width="27.00390625" style="0" customWidth="1"/>
  </cols>
  <sheetData>
    <row r="1" spans="1:4" ht="15.75">
      <c r="A1" s="168" t="s">
        <v>571</v>
      </c>
      <c r="B1" s="168"/>
      <c r="C1" s="168"/>
      <c r="D1" s="169"/>
    </row>
    <row r="2" spans="1:3" s="103" customFormat="1" ht="10.5" customHeight="1">
      <c r="A2" s="167"/>
      <c r="B2" s="167"/>
      <c r="C2" s="167"/>
    </row>
    <row r="3" ht="12.75">
      <c r="D3" s="121" t="s">
        <v>60</v>
      </c>
    </row>
    <row r="4" spans="1:4" s="103" customFormat="1" ht="57" customHeight="1">
      <c r="A4" s="125" t="s">
        <v>216</v>
      </c>
      <c r="B4" s="125" t="s">
        <v>217</v>
      </c>
      <c r="C4" s="125" t="s">
        <v>557</v>
      </c>
      <c r="D4" s="125" t="s">
        <v>558</v>
      </c>
    </row>
    <row r="5" spans="1:4" ht="13.5">
      <c r="A5" s="86" t="s">
        <v>218</v>
      </c>
      <c r="B5" s="87" t="s">
        <v>219</v>
      </c>
      <c r="C5" s="127">
        <f>SUM(C6,C9,C12,C17,C18,C25,C27,C29,C32)</f>
        <v>1605960000</v>
      </c>
      <c r="D5" s="127">
        <f>SUM(D6,D9,D12,D17,D18,D25,D27,D29,D32)</f>
        <v>1819013000</v>
      </c>
    </row>
    <row r="6" spans="1:4" ht="21" customHeight="1">
      <c r="A6" s="86" t="s">
        <v>220</v>
      </c>
      <c r="B6" s="87" t="s">
        <v>221</v>
      </c>
      <c r="C6" s="127">
        <f>SUM(C7:C8)</f>
        <v>759401000</v>
      </c>
      <c r="D6" s="127">
        <f>SUM(D7:D8)</f>
        <v>900708000</v>
      </c>
    </row>
    <row r="7" spans="1:4" ht="13.5">
      <c r="A7" s="88" t="s">
        <v>222</v>
      </c>
      <c r="B7" s="89" t="s">
        <v>223</v>
      </c>
      <c r="C7" s="128">
        <v>31000000</v>
      </c>
      <c r="D7" s="128">
        <v>32000000</v>
      </c>
    </row>
    <row r="8" spans="1:4" ht="13.5">
      <c r="A8" s="88" t="s">
        <v>224</v>
      </c>
      <c r="B8" s="89" t="s">
        <v>225</v>
      </c>
      <c r="C8" s="128">
        <v>728401000</v>
      </c>
      <c r="D8" s="128">
        <v>868708000</v>
      </c>
    </row>
    <row r="9" spans="1:4" ht="20.25" customHeight="1">
      <c r="A9" s="86" t="s">
        <v>226</v>
      </c>
      <c r="B9" s="87" t="s">
        <v>227</v>
      </c>
      <c r="C9" s="127">
        <f>SUM(C10:C11)</f>
        <v>312050000</v>
      </c>
      <c r="D9" s="127">
        <f>SUM(D10:D11)</f>
        <v>350500000</v>
      </c>
    </row>
    <row r="10" spans="1:4" ht="41.25" customHeight="1">
      <c r="A10" s="88" t="s">
        <v>228</v>
      </c>
      <c r="B10" s="89" t="s">
        <v>229</v>
      </c>
      <c r="C10" s="128">
        <v>192050000</v>
      </c>
      <c r="D10" s="128">
        <v>218500000</v>
      </c>
    </row>
    <row r="11" spans="1:4" ht="27">
      <c r="A11" s="88" t="s">
        <v>230</v>
      </c>
      <c r="B11" s="89" t="s">
        <v>231</v>
      </c>
      <c r="C11" s="128">
        <v>120000000</v>
      </c>
      <c r="D11" s="128">
        <v>132000000</v>
      </c>
    </row>
    <row r="12" spans="1:4" ht="13.5">
      <c r="A12" s="86" t="s">
        <v>232</v>
      </c>
      <c r="B12" s="87" t="s">
        <v>233</v>
      </c>
      <c r="C12" s="127">
        <f>SUM(C13:C16)</f>
        <v>297909000</v>
      </c>
      <c r="D12" s="127">
        <f>SUM(D13:D16)</f>
        <v>313105000</v>
      </c>
    </row>
    <row r="13" spans="1:4" ht="15" customHeight="1">
      <c r="A13" s="88" t="s">
        <v>234</v>
      </c>
      <c r="B13" s="89" t="s">
        <v>235</v>
      </c>
      <c r="C13" s="128">
        <v>11500000</v>
      </c>
      <c r="D13" s="128">
        <v>15300000</v>
      </c>
    </row>
    <row r="14" spans="1:4" ht="13.5">
      <c r="A14" s="88" t="s">
        <v>236</v>
      </c>
      <c r="B14" s="89" t="s">
        <v>237</v>
      </c>
      <c r="C14" s="128">
        <v>72615000</v>
      </c>
      <c r="D14" s="128">
        <v>76245000</v>
      </c>
    </row>
    <row r="15" spans="1:4" ht="13.5">
      <c r="A15" s="88" t="s">
        <v>125</v>
      </c>
      <c r="B15" s="89" t="s">
        <v>127</v>
      </c>
      <c r="C15" s="128">
        <v>34844000</v>
      </c>
      <c r="D15" s="128">
        <v>38000000</v>
      </c>
    </row>
    <row r="16" spans="1:4" ht="13.5">
      <c r="A16" s="88" t="s">
        <v>238</v>
      </c>
      <c r="B16" s="89" t="s">
        <v>126</v>
      </c>
      <c r="C16" s="128">
        <v>178950000</v>
      </c>
      <c r="D16" s="128">
        <v>183560000</v>
      </c>
    </row>
    <row r="17" spans="1:4" ht="13.5">
      <c r="A17" s="86" t="s">
        <v>239</v>
      </c>
      <c r="B17" s="87" t="s">
        <v>240</v>
      </c>
      <c r="C17" s="127">
        <v>14300000</v>
      </c>
      <c r="D17" s="127">
        <v>15700000</v>
      </c>
    </row>
    <row r="18" spans="1:4" ht="54" customHeight="1">
      <c r="A18" s="86" t="s">
        <v>241</v>
      </c>
      <c r="B18" s="87" t="s">
        <v>242</v>
      </c>
      <c r="C18" s="127">
        <f>SUM(C20,C23,C24)</f>
        <v>196030000</v>
      </c>
      <c r="D18" s="127">
        <f>SUM(D20,D23,D24)</f>
        <v>211260000</v>
      </c>
    </row>
    <row r="19" spans="1:4" ht="0.75" customHeight="1">
      <c r="A19" s="88"/>
      <c r="B19" s="89"/>
      <c r="C19" s="128"/>
      <c r="D19" s="128"/>
    </row>
    <row r="20" spans="1:4" ht="108.75" customHeight="1">
      <c r="A20" s="88" t="s">
        <v>243</v>
      </c>
      <c r="B20" s="89" t="s">
        <v>543</v>
      </c>
      <c r="C20" s="128">
        <f>SUM(C21:C22)</f>
        <v>191000000</v>
      </c>
      <c r="D20" s="128">
        <f>SUM(D21:D22)</f>
        <v>207000000</v>
      </c>
    </row>
    <row r="21" spans="1:4" ht="82.5" customHeight="1">
      <c r="A21" s="88" t="s">
        <v>244</v>
      </c>
      <c r="B21" s="89" t="s">
        <v>245</v>
      </c>
      <c r="C21" s="128">
        <v>78000000</v>
      </c>
      <c r="D21" s="128">
        <v>84000000</v>
      </c>
    </row>
    <row r="22" spans="1:4" ht="100.5" customHeight="1">
      <c r="A22" s="88" t="s">
        <v>246</v>
      </c>
      <c r="B22" s="89" t="s">
        <v>562</v>
      </c>
      <c r="C22" s="128">
        <v>113000000</v>
      </c>
      <c r="D22" s="128">
        <v>123000000</v>
      </c>
    </row>
    <row r="23" spans="1:4" ht="27">
      <c r="A23" s="88" t="s">
        <v>248</v>
      </c>
      <c r="B23" s="89" t="s">
        <v>249</v>
      </c>
      <c r="C23" s="128">
        <v>1030000</v>
      </c>
      <c r="D23" s="128">
        <v>1260000</v>
      </c>
    </row>
    <row r="24" spans="1:4" ht="106.5" customHeight="1">
      <c r="A24" s="88" t="s">
        <v>250</v>
      </c>
      <c r="B24" s="89" t="s">
        <v>564</v>
      </c>
      <c r="C24" s="128">
        <v>4000000</v>
      </c>
      <c r="D24" s="128">
        <v>3000000</v>
      </c>
    </row>
    <row r="25" spans="1:4" ht="27">
      <c r="A25" s="86" t="s">
        <v>251</v>
      </c>
      <c r="B25" s="87" t="s">
        <v>252</v>
      </c>
      <c r="C25" s="127">
        <f>C26</f>
        <v>3800000</v>
      </c>
      <c r="D25" s="127">
        <f>D26</f>
        <v>4000000</v>
      </c>
    </row>
    <row r="26" spans="1:4" ht="27">
      <c r="A26" s="88" t="s">
        <v>253</v>
      </c>
      <c r="B26" s="89" t="s">
        <v>259</v>
      </c>
      <c r="C26" s="128">
        <v>3800000</v>
      </c>
      <c r="D26" s="128">
        <v>4000000</v>
      </c>
    </row>
    <row r="27" spans="1:4" ht="40.5">
      <c r="A27" s="86" t="s">
        <v>260</v>
      </c>
      <c r="B27" s="87" t="s">
        <v>261</v>
      </c>
      <c r="C27" s="127">
        <f>C28</f>
        <v>5000000</v>
      </c>
      <c r="D27" s="127">
        <f>D28</f>
        <v>5000000</v>
      </c>
    </row>
    <row r="28" spans="1:4" ht="27">
      <c r="A28" s="88" t="s">
        <v>267</v>
      </c>
      <c r="B28" s="89" t="s">
        <v>268</v>
      </c>
      <c r="C28" s="128">
        <v>5000000</v>
      </c>
      <c r="D28" s="128">
        <v>5000000</v>
      </c>
    </row>
    <row r="29" spans="1:4" ht="40.5">
      <c r="A29" s="86" t="s">
        <v>269</v>
      </c>
      <c r="B29" s="87" t="s">
        <v>270</v>
      </c>
      <c r="C29" s="127">
        <f>SUM(C30:C31)</f>
        <v>11400000</v>
      </c>
      <c r="D29" s="127">
        <f>SUM(D30:D31)</f>
        <v>11400000</v>
      </c>
    </row>
    <row r="30" spans="1:4" ht="111.75" customHeight="1">
      <c r="A30" s="88" t="s">
        <v>192</v>
      </c>
      <c r="B30" s="89" t="s">
        <v>271</v>
      </c>
      <c r="C30" s="128">
        <v>1400000</v>
      </c>
      <c r="D30" s="128">
        <v>1400000</v>
      </c>
    </row>
    <row r="31" spans="1:4" ht="68.25" customHeight="1">
      <c r="A31" s="143" t="s">
        <v>193</v>
      </c>
      <c r="B31" s="89" t="s">
        <v>194</v>
      </c>
      <c r="C31" s="128">
        <v>10000000</v>
      </c>
      <c r="D31" s="128">
        <v>10000000</v>
      </c>
    </row>
    <row r="32" spans="1:4" ht="27">
      <c r="A32" s="86" t="s">
        <v>272</v>
      </c>
      <c r="B32" s="87" t="s">
        <v>273</v>
      </c>
      <c r="C32" s="127">
        <v>6070000</v>
      </c>
      <c r="D32" s="127">
        <v>7340000</v>
      </c>
    </row>
    <row r="33" spans="1:4" ht="13.5">
      <c r="A33" s="86" t="s">
        <v>274</v>
      </c>
      <c r="B33" s="87" t="s">
        <v>275</v>
      </c>
      <c r="C33" s="127">
        <f>SUM(C34,C38)</f>
        <v>809108960</v>
      </c>
      <c r="D33" s="127">
        <f>SUM(D34,D38)</f>
        <v>899322366</v>
      </c>
    </row>
    <row r="34" spans="1:6" s="33" customFormat="1" ht="40.5">
      <c r="A34" s="86" t="s">
        <v>276</v>
      </c>
      <c r="B34" s="87" t="s">
        <v>277</v>
      </c>
      <c r="C34" s="127">
        <f>SUM(C35:C37)</f>
        <v>809108960</v>
      </c>
      <c r="D34" s="127">
        <f>SUM(D35:D37)</f>
        <v>879322366</v>
      </c>
      <c r="E34" s="95"/>
      <c r="F34" s="94"/>
    </row>
    <row r="35" spans="1:4" s="92" customFormat="1" ht="42.75" customHeight="1">
      <c r="A35" s="88" t="s">
        <v>203</v>
      </c>
      <c r="B35" s="93" t="s">
        <v>199</v>
      </c>
      <c r="C35" s="128"/>
      <c r="D35" s="128"/>
    </row>
    <row r="36" spans="1:4" s="92" customFormat="1" ht="29.25" customHeight="1">
      <c r="A36" s="88" t="s">
        <v>202</v>
      </c>
      <c r="B36" s="93" t="s">
        <v>200</v>
      </c>
      <c r="C36" s="128">
        <v>632581460</v>
      </c>
      <c r="D36" s="128">
        <v>702794866</v>
      </c>
    </row>
    <row r="37" spans="1:4" s="92" customFormat="1" ht="13.5">
      <c r="A37" s="88" t="s">
        <v>201</v>
      </c>
      <c r="B37" s="93" t="s">
        <v>204</v>
      </c>
      <c r="C37" s="128">
        <v>176527500</v>
      </c>
      <c r="D37" s="128">
        <v>176527500</v>
      </c>
    </row>
    <row r="38" spans="1:4" s="33" customFormat="1" ht="13.5">
      <c r="A38" s="86" t="s">
        <v>278</v>
      </c>
      <c r="B38" s="87" t="s">
        <v>279</v>
      </c>
      <c r="C38" s="127">
        <f>C39</f>
        <v>0</v>
      </c>
      <c r="D38" s="127">
        <f>D39</f>
        <v>20000000</v>
      </c>
    </row>
    <row r="39" spans="1:4" s="90" customFormat="1" ht="27">
      <c r="A39" s="88" t="s">
        <v>280</v>
      </c>
      <c r="B39" s="89" t="s">
        <v>281</v>
      </c>
      <c r="C39" s="128"/>
      <c r="D39" s="128">
        <v>20000000</v>
      </c>
    </row>
    <row r="40" spans="1:4" ht="26.25" customHeight="1">
      <c r="A40" s="86" t="s">
        <v>282</v>
      </c>
      <c r="B40" s="87" t="s">
        <v>283</v>
      </c>
      <c r="C40" s="127">
        <v>38000000</v>
      </c>
      <c r="D40" s="127">
        <v>40000000</v>
      </c>
    </row>
    <row r="41" spans="1:4" ht="21" customHeight="1">
      <c r="A41" s="86"/>
      <c r="B41" s="87" t="s">
        <v>284</v>
      </c>
      <c r="C41" s="127">
        <f>SUM(C40,C33,C5)</f>
        <v>2453068960</v>
      </c>
      <c r="D41" s="127">
        <f>SUM(D40,D33,D5)</f>
        <v>2758335366</v>
      </c>
    </row>
    <row r="45" spans="3:4" ht="12.75">
      <c r="C45" s="160"/>
      <c r="D45" s="161"/>
    </row>
  </sheetData>
  <mergeCells count="2">
    <mergeCell ref="A2:C2"/>
    <mergeCell ref="A1:D1"/>
  </mergeCells>
  <printOptions/>
  <pageMargins left="0.59" right="0.19" top="0.31" bottom="0.33" header="0.22" footer="0.17"/>
  <pageSetup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SheetLayoutView="100" workbookViewId="0" topLeftCell="A478">
      <selection activeCell="D378" sqref="D378"/>
    </sheetView>
  </sheetViews>
  <sheetFormatPr defaultColWidth="9.00390625" defaultRowHeight="12.75"/>
  <cols>
    <col min="1" max="1" width="42.75390625" style="16" customWidth="1"/>
    <col min="2" max="2" width="5.75390625" style="16" customWidth="1"/>
    <col min="3" max="3" width="6.125" style="154" customWidth="1"/>
    <col min="4" max="4" width="9.25390625" style="154" customWidth="1"/>
    <col min="5" max="5" width="5.25390625" style="154" customWidth="1"/>
    <col min="6" max="6" width="15.25390625" style="155" customWidth="1"/>
    <col min="7" max="7" width="16.25390625" style="0" customWidth="1"/>
    <col min="8" max="8" width="24.75390625" style="0" customWidth="1"/>
  </cols>
  <sheetData>
    <row r="1" spans="3:7" ht="63" customHeight="1">
      <c r="C1" s="156"/>
      <c r="D1" s="156"/>
      <c r="E1" s="170" t="s">
        <v>560</v>
      </c>
      <c r="F1" s="171"/>
      <c r="G1" s="171"/>
    </row>
    <row r="2" spans="3:6" ht="9" customHeight="1">
      <c r="C2" s="120"/>
      <c r="D2" s="141"/>
      <c r="E2" s="141"/>
      <c r="F2" s="141"/>
    </row>
    <row r="3" spans="1:7" ht="60" customHeight="1">
      <c r="A3" s="172" t="s">
        <v>561</v>
      </c>
      <c r="B3" s="172"/>
      <c r="C3" s="172"/>
      <c r="D3" s="172"/>
      <c r="E3" s="172"/>
      <c r="F3" s="172"/>
      <c r="G3" s="169"/>
    </row>
    <row r="4" spans="1:6" ht="10.5" customHeight="1">
      <c r="A4" s="17"/>
      <c r="B4" s="17"/>
      <c r="C4" s="17"/>
      <c r="D4" s="17"/>
      <c r="E4" s="17"/>
      <c r="F4" s="18"/>
    </row>
    <row r="5" spans="1:7" ht="12.75" customHeight="1">
      <c r="A5" s="19"/>
      <c r="B5" s="19"/>
      <c r="C5" s="20"/>
      <c r="D5" s="21"/>
      <c r="E5" s="21"/>
      <c r="G5" s="144" t="s">
        <v>49</v>
      </c>
    </row>
    <row r="6" spans="1:7" ht="49.5" customHeight="1">
      <c r="A6" s="175" t="s">
        <v>293</v>
      </c>
      <c r="B6" s="177" t="s">
        <v>385</v>
      </c>
      <c r="C6" s="179" t="s">
        <v>294</v>
      </c>
      <c r="D6" s="180"/>
      <c r="E6" s="181"/>
      <c r="F6" s="173" t="s">
        <v>557</v>
      </c>
      <c r="G6" s="173" t="s">
        <v>558</v>
      </c>
    </row>
    <row r="7" spans="1:7" ht="63" customHeight="1">
      <c r="A7" s="176"/>
      <c r="B7" s="178"/>
      <c r="C7" s="108" t="s">
        <v>308</v>
      </c>
      <c r="D7" s="108" t="s">
        <v>295</v>
      </c>
      <c r="E7" s="108" t="s">
        <v>309</v>
      </c>
      <c r="F7" s="174"/>
      <c r="G7" s="174"/>
    </row>
    <row r="8" spans="1:7" s="33" customFormat="1" ht="27.75" customHeight="1">
      <c r="A8" s="32" t="s">
        <v>362</v>
      </c>
      <c r="B8" s="26" t="s">
        <v>547</v>
      </c>
      <c r="C8" s="23"/>
      <c r="D8" s="24"/>
      <c r="E8" s="109"/>
      <c r="F8" s="130">
        <f>SUM(F9,F15,F28,F72)</f>
        <v>204370000</v>
      </c>
      <c r="G8" s="130">
        <f>SUM(G9,G15,G28,G72)</f>
        <v>213445000</v>
      </c>
    </row>
    <row r="9" spans="1:7" s="33" customFormat="1" ht="17.25" customHeight="1">
      <c r="A9" s="36" t="s">
        <v>325</v>
      </c>
      <c r="B9" s="26" t="s">
        <v>547</v>
      </c>
      <c r="C9" s="23" t="s">
        <v>307</v>
      </c>
      <c r="D9" s="23" t="s">
        <v>297</v>
      </c>
      <c r="E9" s="24" t="s">
        <v>296</v>
      </c>
      <c r="F9" s="131">
        <f aca="true" t="shared" si="0" ref="F9:G13">F10</f>
        <v>470000</v>
      </c>
      <c r="G9" s="131">
        <f t="shared" si="0"/>
        <v>480000</v>
      </c>
    </row>
    <row r="10" spans="1:7" s="2" customFormat="1" ht="12" customHeight="1">
      <c r="A10" s="31" t="s">
        <v>341</v>
      </c>
      <c r="B10" s="72" t="s">
        <v>547</v>
      </c>
      <c r="C10" s="10" t="s">
        <v>313</v>
      </c>
      <c r="D10" s="10" t="s">
        <v>297</v>
      </c>
      <c r="E10" s="11" t="s">
        <v>296</v>
      </c>
      <c r="F10" s="132">
        <f t="shared" si="0"/>
        <v>470000</v>
      </c>
      <c r="G10" s="132">
        <f t="shared" si="0"/>
        <v>480000</v>
      </c>
    </row>
    <row r="11" spans="1:7" s="33" customFormat="1" ht="24.75" customHeight="1">
      <c r="A11" s="15" t="s">
        <v>327</v>
      </c>
      <c r="B11" s="59" t="s">
        <v>547</v>
      </c>
      <c r="C11" s="8" t="s">
        <v>313</v>
      </c>
      <c r="D11" s="8" t="s">
        <v>5</v>
      </c>
      <c r="E11" s="9" t="s">
        <v>296</v>
      </c>
      <c r="F11" s="133">
        <f t="shared" si="0"/>
        <v>470000</v>
      </c>
      <c r="G11" s="133">
        <f t="shared" si="0"/>
        <v>480000</v>
      </c>
    </row>
    <row r="12" spans="1:7" s="33" customFormat="1" ht="15" customHeight="1">
      <c r="A12" s="4" t="s">
        <v>337</v>
      </c>
      <c r="B12" s="59" t="s">
        <v>547</v>
      </c>
      <c r="C12" s="8" t="s">
        <v>313</v>
      </c>
      <c r="D12" s="8" t="s">
        <v>165</v>
      </c>
      <c r="E12" s="9" t="s">
        <v>296</v>
      </c>
      <c r="F12" s="133">
        <f t="shared" si="0"/>
        <v>470000</v>
      </c>
      <c r="G12" s="133">
        <f t="shared" si="0"/>
        <v>480000</v>
      </c>
    </row>
    <row r="13" spans="1:7" s="33" customFormat="1" ht="15.75" customHeight="1">
      <c r="A13" s="4" t="s">
        <v>6</v>
      </c>
      <c r="B13" s="59" t="s">
        <v>547</v>
      </c>
      <c r="C13" s="6" t="s">
        <v>313</v>
      </c>
      <c r="D13" s="8" t="s">
        <v>165</v>
      </c>
      <c r="E13" s="7" t="s">
        <v>296</v>
      </c>
      <c r="F13" s="133">
        <f t="shared" si="0"/>
        <v>470000</v>
      </c>
      <c r="G13" s="133">
        <f t="shared" si="0"/>
        <v>480000</v>
      </c>
    </row>
    <row r="14" spans="1:7" s="33" customFormat="1" ht="25.5" customHeight="1">
      <c r="A14" s="35" t="s">
        <v>363</v>
      </c>
      <c r="B14" s="59" t="s">
        <v>547</v>
      </c>
      <c r="C14" s="6" t="s">
        <v>313</v>
      </c>
      <c r="D14" s="8" t="s">
        <v>165</v>
      </c>
      <c r="E14" s="7" t="s">
        <v>7</v>
      </c>
      <c r="F14" s="134">
        <v>470000</v>
      </c>
      <c r="G14" s="134">
        <v>480000</v>
      </c>
    </row>
    <row r="15" spans="1:7" s="33" customFormat="1" ht="15" customHeight="1">
      <c r="A15" s="32" t="s">
        <v>386</v>
      </c>
      <c r="B15" s="26" t="s">
        <v>547</v>
      </c>
      <c r="C15" s="26" t="s">
        <v>364</v>
      </c>
      <c r="D15" s="26" t="s">
        <v>297</v>
      </c>
      <c r="E15" s="27" t="s">
        <v>296</v>
      </c>
      <c r="F15" s="131">
        <f>SUM(F24,F16)</f>
        <v>58140000</v>
      </c>
      <c r="G15" s="131">
        <f>SUM(G24,G16)</f>
        <v>61180000</v>
      </c>
    </row>
    <row r="16" spans="1:7" s="33" customFormat="1" ht="13.5" customHeight="1">
      <c r="A16" s="31" t="s">
        <v>387</v>
      </c>
      <c r="B16" s="26" t="s">
        <v>547</v>
      </c>
      <c r="C16" s="10" t="s">
        <v>365</v>
      </c>
      <c r="D16" s="10" t="s">
        <v>297</v>
      </c>
      <c r="E16" s="11" t="s">
        <v>296</v>
      </c>
      <c r="F16" s="132">
        <f>F17</f>
        <v>57380000</v>
      </c>
      <c r="G16" s="132">
        <f>G17</f>
        <v>60380000</v>
      </c>
    </row>
    <row r="17" spans="1:7" s="2" customFormat="1" ht="25.5" customHeight="1">
      <c r="A17" s="66" t="s">
        <v>388</v>
      </c>
      <c r="B17" s="65" t="s">
        <v>547</v>
      </c>
      <c r="C17" s="48" t="s">
        <v>365</v>
      </c>
      <c r="D17" s="48" t="s">
        <v>297</v>
      </c>
      <c r="E17" s="49" t="s">
        <v>296</v>
      </c>
      <c r="F17" s="135">
        <f>SUM(F18,F21)</f>
        <v>57380000</v>
      </c>
      <c r="G17" s="135">
        <f>SUM(G18,G21)</f>
        <v>60380000</v>
      </c>
    </row>
    <row r="18" spans="1:7" s="33" customFormat="1" ht="14.25" customHeight="1">
      <c r="A18" s="15" t="s">
        <v>389</v>
      </c>
      <c r="B18" s="59" t="s">
        <v>547</v>
      </c>
      <c r="C18" s="8" t="s">
        <v>365</v>
      </c>
      <c r="D18" s="8" t="s">
        <v>366</v>
      </c>
      <c r="E18" s="9" t="s">
        <v>296</v>
      </c>
      <c r="F18" s="133">
        <f>F19</f>
        <v>55700000</v>
      </c>
      <c r="G18" s="133">
        <f>G19</f>
        <v>58590000</v>
      </c>
    </row>
    <row r="19" spans="1:7" s="33" customFormat="1" ht="14.25" customHeight="1">
      <c r="A19" s="28" t="s">
        <v>27</v>
      </c>
      <c r="B19" s="59" t="s">
        <v>547</v>
      </c>
      <c r="C19" s="8" t="s">
        <v>365</v>
      </c>
      <c r="D19" s="8" t="s">
        <v>35</v>
      </c>
      <c r="E19" s="9" t="s">
        <v>296</v>
      </c>
      <c r="F19" s="133">
        <f>F20</f>
        <v>55700000</v>
      </c>
      <c r="G19" s="133">
        <f>G20</f>
        <v>58590000</v>
      </c>
    </row>
    <row r="20" spans="1:7" s="33" customFormat="1" ht="15" customHeight="1">
      <c r="A20" s="15" t="s">
        <v>346</v>
      </c>
      <c r="B20" s="59" t="s">
        <v>547</v>
      </c>
      <c r="C20" s="8" t="s">
        <v>365</v>
      </c>
      <c r="D20" s="8" t="s">
        <v>35</v>
      </c>
      <c r="E20" s="9" t="s">
        <v>319</v>
      </c>
      <c r="F20" s="133">
        <v>55700000</v>
      </c>
      <c r="G20" s="133">
        <v>58590000</v>
      </c>
    </row>
    <row r="21" spans="1:7" ht="39.75" customHeight="1">
      <c r="A21" s="35" t="s">
        <v>348</v>
      </c>
      <c r="B21" s="59" t="s">
        <v>547</v>
      </c>
      <c r="C21" s="6" t="s">
        <v>365</v>
      </c>
      <c r="D21" s="6" t="s">
        <v>303</v>
      </c>
      <c r="E21" s="7" t="s">
        <v>296</v>
      </c>
      <c r="F21" s="133">
        <f>F22</f>
        <v>1680000</v>
      </c>
      <c r="G21" s="133">
        <f>G22</f>
        <v>1790000</v>
      </c>
    </row>
    <row r="22" spans="1:7" ht="14.25" customHeight="1">
      <c r="A22" s="28" t="s">
        <v>27</v>
      </c>
      <c r="B22" s="59" t="s">
        <v>547</v>
      </c>
      <c r="C22" s="6" t="s">
        <v>365</v>
      </c>
      <c r="D22" s="6" t="s">
        <v>29</v>
      </c>
      <c r="E22" s="7" t="s">
        <v>296</v>
      </c>
      <c r="F22" s="133">
        <f>F23</f>
        <v>1680000</v>
      </c>
      <c r="G22" s="133">
        <f>G23</f>
        <v>1790000</v>
      </c>
    </row>
    <row r="23" spans="1:7" ht="15.75" customHeight="1">
      <c r="A23" s="15" t="s">
        <v>346</v>
      </c>
      <c r="B23" s="59" t="s">
        <v>547</v>
      </c>
      <c r="C23" s="8" t="s">
        <v>365</v>
      </c>
      <c r="D23" s="6" t="s">
        <v>29</v>
      </c>
      <c r="E23" s="9" t="s">
        <v>319</v>
      </c>
      <c r="F23" s="133">
        <v>1680000</v>
      </c>
      <c r="G23" s="133">
        <v>1790000</v>
      </c>
    </row>
    <row r="24" spans="1:7" ht="15" customHeight="1">
      <c r="A24" s="31" t="s">
        <v>390</v>
      </c>
      <c r="B24" s="26" t="s">
        <v>547</v>
      </c>
      <c r="C24" s="10" t="s">
        <v>367</v>
      </c>
      <c r="D24" s="10" t="s">
        <v>297</v>
      </c>
      <c r="E24" s="11" t="s">
        <v>296</v>
      </c>
      <c r="F24" s="132">
        <f aca="true" t="shared" si="1" ref="F24:G26">F25</f>
        <v>760000</v>
      </c>
      <c r="G24" s="132">
        <f t="shared" si="1"/>
        <v>800000</v>
      </c>
    </row>
    <row r="25" spans="1:7" ht="15.75" customHeight="1">
      <c r="A25" s="15" t="s">
        <v>391</v>
      </c>
      <c r="B25" s="59" t="s">
        <v>547</v>
      </c>
      <c r="C25" s="8" t="s">
        <v>367</v>
      </c>
      <c r="D25" s="8" t="s">
        <v>368</v>
      </c>
      <c r="E25" s="9" t="s">
        <v>296</v>
      </c>
      <c r="F25" s="133">
        <f t="shared" si="1"/>
        <v>760000</v>
      </c>
      <c r="G25" s="133">
        <f t="shared" si="1"/>
        <v>800000</v>
      </c>
    </row>
    <row r="26" spans="1:7" ht="15.75" customHeight="1">
      <c r="A26" s="15" t="s">
        <v>36</v>
      </c>
      <c r="B26" s="59" t="s">
        <v>547</v>
      </c>
      <c r="C26" s="8" t="s">
        <v>367</v>
      </c>
      <c r="D26" s="8" t="s">
        <v>37</v>
      </c>
      <c r="E26" s="9" t="s">
        <v>296</v>
      </c>
      <c r="F26" s="133">
        <f t="shared" si="1"/>
        <v>760000</v>
      </c>
      <c r="G26" s="133">
        <f t="shared" si="1"/>
        <v>800000</v>
      </c>
    </row>
    <row r="27" spans="1:7" ht="15.75" customHeight="1">
      <c r="A27" s="15" t="s">
        <v>6</v>
      </c>
      <c r="B27" s="59" t="s">
        <v>547</v>
      </c>
      <c r="C27" s="8" t="s">
        <v>367</v>
      </c>
      <c r="D27" s="8" t="s">
        <v>37</v>
      </c>
      <c r="E27" s="9" t="s">
        <v>7</v>
      </c>
      <c r="F27" s="133">
        <v>760000</v>
      </c>
      <c r="G27" s="133">
        <v>800000</v>
      </c>
    </row>
    <row r="28" spans="1:7" ht="28.5" customHeight="1">
      <c r="A28" s="32" t="s">
        <v>392</v>
      </c>
      <c r="B28" s="26" t="s">
        <v>547</v>
      </c>
      <c r="C28" s="26" t="s">
        <v>369</v>
      </c>
      <c r="D28" s="26" t="s">
        <v>297</v>
      </c>
      <c r="E28" s="27" t="s">
        <v>296</v>
      </c>
      <c r="F28" s="131">
        <f>SUM(F29,F63,F68)</f>
        <v>100310000</v>
      </c>
      <c r="G28" s="131">
        <f>SUM(G29,G63,G68)</f>
        <v>105625000</v>
      </c>
    </row>
    <row r="29" spans="1:7" ht="12.75" customHeight="1">
      <c r="A29" s="31" t="s">
        <v>393</v>
      </c>
      <c r="B29" s="26" t="s">
        <v>547</v>
      </c>
      <c r="C29" s="10" t="s">
        <v>370</v>
      </c>
      <c r="D29" s="10" t="s">
        <v>297</v>
      </c>
      <c r="E29" s="11" t="s">
        <v>296</v>
      </c>
      <c r="F29" s="132">
        <f>SUM(F38,F30,F34,F45,F52,F59)</f>
        <v>91720000</v>
      </c>
      <c r="G29" s="132">
        <f>SUM(G38,G30,G34,G45,G52,G59)</f>
        <v>96415000</v>
      </c>
    </row>
    <row r="30" spans="1:7" ht="14.25" customHeight="1">
      <c r="A30" s="61" t="s">
        <v>394</v>
      </c>
      <c r="B30" s="65" t="s">
        <v>547</v>
      </c>
      <c r="C30" s="45" t="s">
        <v>370</v>
      </c>
      <c r="D30" s="45" t="s">
        <v>297</v>
      </c>
      <c r="E30" s="60" t="s">
        <v>296</v>
      </c>
      <c r="F30" s="135">
        <f>SUM(F31)</f>
        <v>18800000</v>
      </c>
      <c r="G30" s="135">
        <f>SUM(G31)</f>
        <v>19700000</v>
      </c>
    </row>
    <row r="31" spans="1:7" ht="25.5">
      <c r="A31" s="35" t="s">
        <v>395</v>
      </c>
      <c r="B31" s="59" t="s">
        <v>547</v>
      </c>
      <c r="C31" s="6" t="s">
        <v>370</v>
      </c>
      <c r="D31" s="6" t="s">
        <v>371</v>
      </c>
      <c r="E31" s="7" t="s">
        <v>296</v>
      </c>
      <c r="F31" s="133">
        <f>F32</f>
        <v>18800000</v>
      </c>
      <c r="G31" s="133">
        <f>G32</f>
        <v>19700000</v>
      </c>
    </row>
    <row r="32" spans="1:7" ht="25.5">
      <c r="A32" s="28" t="s">
        <v>27</v>
      </c>
      <c r="B32" s="59" t="s">
        <v>547</v>
      </c>
      <c r="C32" s="6" t="s">
        <v>370</v>
      </c>
      <c r="D32" s="6" t="s">
        <v>38</v>
      </c>
      <c r="E32" s="7" t="s">
        <v>296</v>
      </c>
      <c r="F32" s="133">
        <f>F33</f>
        <v>18800000</v>
      </c>
      <c r="G32" s="133">
        <f>G33</f>
        <v>19700000</v>
      </c>
    </row>
    <row r="33" spans="1:7" ht="12" customHeight="1">
      <c r="A33" s="15" t="s">
        <v>346</v>
      </c>
      <c r="B33" s="59" t="s">
        <v>547</v>
      </c>
      <c r="C33" s="8" t="s">
        <v>370</v>
      </c>
      <c r="D33" s="6" t="s">
        <v>38</v>
      </c>
      <c r="E33" s="9" t="s">
        <v>319</v>
      </c>
      <c r="F33" s="133">
        <v>18800000</v>
      </c>
      <c r="G33" s="133">
        <v>19700000</v>
      </c>
    </row>
    <row r="34" spans="1:7" ht="15">
      <c r="A34" s="61" t="s">
        <v>161</v>
      </c>
      <c r="B34" s="65" t="s">
        <v>547</v>
      </c>
      <c r="C34" s="45" t="s">
        <v>370</v>
      </c>
      <c r="D34" s="48" t="s">
        <v>297</v>
      </c>
      <c r="E34" s="60" t="s">
        <v>296</v>
      </c>
      <c r="F34" s="133">
        <f aca="true" t="shared" si="2" ref="F34:G36">F35</f>
        <v>15800000</v>
      </c>
      <c r="G34" s="133">
        <f t="shared" si="2"/>
        <v>16600000</v>
      </c>
    </row>
    <row r="35" spans="1:7" ht="25.5">
      <c r="A35" s="35" t="s">
        <v>395</v>
      </c>
      <c r="B35" s="59" t="s">
        <v>547</v>
      </c>
      <c r="C35" s="6" t="s">
        <v>370</v>
      </c>
      <c r="D35" s="6" t="s">
        <v>371</v>
      </c>
      <c r="E35" s="7" t="s">
        <v>296</v>
      </c>
      <c r="F35" s="133">
        <f t="shared" si="2"/>
        <v>15800000</v>
      </c>
      <c r="G35" s="133">
        <f t="shared" si="2"/>
        <v>16600000</v>
      </c>
    </row>
    <row r="36" spans="1:7" ht="25.5">
      <c r="A36" s="28" t="s">
        <v>27</v>
      </c>
      <c r="B36" s="59" t="s">
        <v>547</v>
      </c>
      <c r="C36" s="6" t="s">
        <v>370</v>
      </c>
      <c r="D36" s="6" t="s">
        <v>38</v>
      </c>
      <c r="E36" s="7" t="s">
        <v>296</v>
      </c>
      <c r="F36" s="133">
        <f t="shared" si="2"/>
        <v>15800000</v>
      </c>
      <c r="G36" s="133">
        <f t="shared" si="2"/>
        <v>16600000</v>
      </c>
    </row>
    <row r="37" spans="1:7" ht="15" customHeight="1">
      <c r="A37" s="15" t="s">
        <v>346</v>
      </c>
      <c r="B37" s="59" t="s">
        <v>547</v>
      </c>
      <c r="C37" s="8" t="s">
        <v>370</v>
      </c>
      <c r="D37" s="6" t="s">
        <v>38</v>
      </c>
      <c r="E37" s="9" t="s">
        <v>319</v>
      </c>
      <c r="F37" s="133">
        <v>15800000</v>
      </c>
      <c r="G37" s="133">
        <v>16600000</v>
      </c>
    </row>
    <row r="38" spans="1:7" ht="15">
      <c r="A38" s="44" t="s">
        <v>396</v>
      </c>
      <c r="B38" s="65" t="s">
        <v>547</v>
      </c>
      <c r="C38" s="45" t="s">
        <v>370</v>
      </c>
      <c r="D38" s="45" t="s">
        <v>297</v>
      </c>
      <c r="E38" s="60" t="s">
        <v>296</v>
      </c>
      <c r="F38" s="135">
        <f>SUM(F42,F39)</f>
        <v>4690000</v>
      </c>
      <c r="G38" s="135">
        <f>SUM(G42,G39)</f>
        <v>4910000</v>
      </c>
    </row>
    <row r="39" spans="1:7" ht="25.5">
      <c r="A39" s="35" t="s">
        <v>397</v>
      </c>
      <c r="B39" s="59" t="s">
        <v>547</v>
      </c>
      <c r="C39" s="6" t="s">
        <v>370</v>
      </c>
      <c r="D39" s="6" t="s">
        <v>371</v>
      </c>
      <c r="E39" s="7" t="s">
        <v>296</v>
      </c>
      <c r="F39" s="133">
        <f>F40</f>
        <v>4300000</v>
      </c>
      <c r="G39" s="133">
        <f>G40</f>
        <v>4500000</v>
      </c>
    </row>
    <row r="40" spans="1:7" ht="25.5">
      <c r="A40" s="28" t="s">
        <v>27</v>
      </c>
      <c r="B40" s="59" t="s">
        <v>547</v>
      </c>
      <c r="C40" s="6" t="s">
        <v>370</v>
      </c>
      <c r="D40" s="6" t="s">
        <v>38</v>
      </c>
      <c r="E40" s="7" t="s">
        <v>296</v>
      </c>
      <c r="F40" s="133">
        <f>F41</f>
        <v>4300000</v>
      </c>
      <c r="G40" s="133">
        <f>G41</f>
        <v>4500000</v>
      </c>
    </row>
    <row r="41" spans="1:7" ht="15.75" customHeight="1">
      <c r="A41" s="15" t="s">
        <v>398</v>
      </c>
      <c r="B41" s="59" t="s">
        <v>547</v>
      </c>
      <c r="C41" s="8" t="s">
        <v>370</v>
      </c>
      <c r="D41" s="6" t="s">
        <v>38</v>
      </c>
      <c r="E41" s="9" t="s">
        <v>319</v>
      </c>
      <c r="F41" s="133">
        <v>4300000</v>
      </c>
      <c r="G41" s="133">
        <v>4500000</v>
      </c>
    </row>
    <row r="42" spans="1:7" ht="38.25">
      <c r="A42" s="35" t="s">
        <v>345</v>
      </c>
      <c r="B42" s="59" t="s">
        <v>547</v>
      </c>
      <c r="C42" s="6" t="s">
        <v>370</v>
      </c>
      <c r="D42" s="6" t="s">
        <v>303</v>
      </c>
      <c r="E42" s="7" t="s">
        <v>296</v>
      </c>
      <c r="F42" s="133">
        <f>F43</f>
        <v>390000</v>
      </c>
      <c r="G42" s="133">
        <f>G43</f>
        <v>410000</v>
      </c>
    </row>
    <row r="43" spans="1:7" ht="25.5">
      <c r="A43" s="28" t="s">
        <v>27</v>
      </c>
      <c r="B43" s="59" t="s">
        <v>547</v>
      </c>
      <c r="C43" s="6" t="s">
        <v>370</v>
      </c>
      <c r="D43" s="6" t="s">
        <v>29</v>
      </c>
      <c r="E43" s="7" t="s">
        <v>296</v>
      </c>
      <c r="F43" s="133">
        <f>F44</f>
        <v>390000</v>
      </c>
      <c r="G43" s="133">
        <f>G44</f>
        <v>410000</v>
      </c>
    </row>
    <row r="44" spans="1:7" ht="15.75" customHeight="1">
      <c r="A44" s="15" t="s">
        <v>398</v>
      </c>
      <c r="B44" s="59" t="s">
        <v>547</v>
      </c>
      <c r="C44" s="8" t="s">
        <v>370</v>
      </c>
      <c r="D44" s="6" t="s">
        <v>29</v>
      </c>
      <c r="E44" s="9" t="s">
        <v>319</v>
      </c>
      <c r="F44" s="133">
        <v>390000</v>
      </c>
      <c r="G44" s="133">
        <v>410000</v>
      </c>
    </row>
    <row r="45" spans="1:7" ht="15">
      <c r="A45" s="61" t="s">
        <v>399</v>
      </c>
      <c r="B45" s="65" t="s">
        <v>547</v>
      </c>
      <c r="C45" s="45" t="s">
        <v>370</v>
      </c>
      <c r="D45" s="45" t="s">
        <v>297</v>
      </c>
      <c r="E45" s="60" t="s">
        <v>296</v>
      </c>
      <c r="F45" s="135">
        <f>SUM(F49,F46)</f>
        <v>16370000</v>
      </c>
      <c r="G45" s="135">
        <f>SUM(G49,G46)</f>
        <v>17495000</v>
      </c>
    </row>
    <row r="46" spans="1:7" ht="15">
      <c r="A46" s="15" t="s">
        <v>400</v>
      </c>
      <c r="B46" s="59" t="s">
        <v>547</v>
      </c>
      <c r="C46" s="8" t="s">
        <v>370</v>
      </c>
      <c r="D46" s="8" t="s">
        <v>372</v>
      </c>
      <c r="E46" s="9" t="s">
        <v>296</v>
      </c>
      <c r="F46" s="133">
        <f>F47</f>
        <v>14800000</v>
      </c>
      <c r="G46" s="133">
        <f>G47</f>
        <v>15875000</v>
      </c>
    </row>
    <row r="47" spans="1:7" ht="25.5">
      <c r="A47" s="28" t="s">
        <v>27</v>
      </c>
      <c r="B47" s="59" t="s">
        <v>547</v>
      </c>
      <c r="C47" s="6" t="s">
        <v>370</v>
      </c>
      <c r="D47" s="8" t="s">
        <v>39</v>
      </c>
      <c r="E47" s="9" t="s">
        <v>296</v>
      </c>
      <c r="F47" s="133">
        <f>F48</f>
        <v>14800000</v>
      </c>
      <c r="G47" s="133">
        <f>G48</f>
        <v>15875000</v>
      </c>
    </row>
    <row r="48" spans="1:7" ht="15" customHeight="1">
      <c r="A48" s="15" t="s">
        <v>398</v>
      </c>
      <c r="B48" s="59" t="s">
        <v>547</v>
      </c>
      <c r="C48" s="8" t="s">
        <v>370</v>
      </c>
      <c r="D48" s="8" t="s">
        <v>39</v>
      </c>
      <c r="E48" s="9" t="s">
        <v>319</v>
      </c>
      <c r="F48" s="133">
        <v>14800000</v>
      </c>
      <c r="G48" s="133">
        <v>15875000</v>
      </c>
    </row>
    <row r="49" spans="1:7" ht="38.25">
      <c r="A49" s="35" t="s">
        <v>348</v>
      </c>
      <c r="B49" s="59" t="s">
        <v>547</v>
      </c>
      <c r="C49" s="6" t="s">
        <v>370</v>
      </c>
      <c r="D49" s="6" t="s">
        <v>303</v>
      </c>
      <c r="E49" s="7" t="s">
        <v>296</v>
      </c>
      <c r="F49" s="133">
        <f>F50</f>
        <v>1570000</v>
      </c>
      <c r="G49" s="133">
        <f>G50</f>
        <v>1620000</v>
      </c>
    </row>
    <row r="50" spans="1:7" ht="25.5">
      <c r="A50" s="28" t="s">
        <v>27</v>
      </c>
      <c r="B50" s="59" t="s">
        <v>547</v>
      </c>
      <c r="C50" s="6" t="s">
        <v>370</v>
      </c>
      <c r="D50" s="6" t="s">
        <v>29</v>
      </c>
      <c r="E50" s="7" t="s">
        <v>296</v>
      </c>
      <c r="F50" s="133">
        <f>F51</f>
        <v>1570000</v>
      </c>
      <c r="G50" s="133">
        <f>G51</f>
        <v>1620000</v>
      </c>
    </row>
    <row r="51" spans="1:7" ht="16.5" customHeight="1">
      <c r="A51" s="15" t="s">
        <v>398</v>
      </c>
      <c r="B51" s="59" t="s">
        <v>547</v>
      </c>
      <c r="C51" s="8" t="s">
        <v>370</v>
      </c>
      <c r="D51" s="6" t="s">
        <v>29</v>
      </c>
      <c r="E51" s="9" t="s">
        <v>319</v>
      </c>
      <c r="F51" s="133">
        <v>1570000</v>
      </c>
      <c r="G51" s="133">
        <v>1620000</v>
      </c>
    </row>
    <row r="52" spans="1:7" ht="15">
      <c r="A52" s="61" t="s">
        <v>402</v>
      </c>
      <c r="B52" s="65" t="s">
        <v>547</v>
      </c>
      <c r="C52" s="45" t="s">
        <v>370</v>
      </c>
      <c r="D52" s="45" t="s">
        <v>297</v>
      </c>
      <c r="E52" s="60" t="s">
        <v>296</v>
      </c>
      <c r="F52" s="135">
        <f>SUM(F53,F56)</f>
        <v>31760000</v>
      </c>
      <c r="G52" s="135">
        <f>SUM(G53,G56)</f>
        <v>33410000</v>
      </c>
    </row>
    <row r="53" spans="1:7" ht="15">
      <c r="A53" s="15" t="s">
        <v>403</v>
      </c>
      <c r="B53" s="59" t="s">
        <v>547</v>
      </c>
      <c r="C53" s="8" t="s">
        <v>370</v>
      </c>
      <c r="D53" s="8" t="s">
        <v>373</v>
      </c>
      <c r="E53" s="9" t="s">
        <v>296</v>
      </c>
      <c r="F53" s="133">
        <f>F54</f>
        <v>31650000</v>
      </c>
      <c r="G53" s="133">
        <f>G54</f>
        <v>33300000</v>
      </c>
    </row>
    <row r="54" spans="1:7" ht="25.5">
      <c r="A54" s="28" t="s">
        <v>27</v>
      </c>
      <c r="B54" s="59" t="s">
        <v>547</v>
      </c>
      <c r="C54" s="6" t="s">
        <v>370</v>
      </c>
      <c r="D54" s="8" t="s">
        <v>195</v>
      </c>
      <c r="E54" s="9" t="s">
        <v>296</v>
      </c>
      <c r="F54" s="133">
        <f>F55</f>
        <v>31650000</v>
      </c>
      <c r="G54" s="133">
        <f>G55</f>
        <v>33300000</v>
      </c>
    </row>
    <row r="55" spans="1:7" ht="15" customHeight="1">
      <c r="A55" s="15" t="s">
        <v>346</v>
      </c>
      <c r="B55" s="59" t="s">
        <v>547</v>
      </c>
      <c r="C55" s="8" t="s">
        <v>370</v>
      </c>
      <c r="D55" s="8" t="s">
        <v>195</v>
      </c>
      <c r="E55" s="9" t="s">
        <v>319</v>
      </c>
      <c r="F55" s="133">
        <v>31650000</v>
      </c>
      <c r="G55" s="133">
        <v>33300000</v>
      </c>
    </row>
    <row r="56" spans="1:7" ht="38.25">
      <c r="A56" s="4" t="s">
        <v>345</v>
      </c>
      <c r="B56" s="59" t="s">
        <v>547</v>
      </c>
      <c r="C56" s="6" t="s">
        <v>370</v>
      </c>
      <c r="D56" s="6" t="s">
        <v>303</v>
      </c>
      <c r="E56" s="7" t="s">
        <v>296</v>
      </c>
      <c r="F56" s="133">
        <f>F57</f>
        <v>110000</v>
      </c>
      <c r="G56" s="133">
        <f>G57</f>
        <v>110000</v>
      </c>
    </row>
    <row r="57" spans="1:7" ht="25.5">
      <c r="A57" s="55" t="s">
        <v>27</v>
      </c>
      <c r="B57" s="59" t="s">
        <v>547</v>
      </c>
      <c r="C57" s="6" t="s">
        <v>370</v>
      </c>
      <c r="D57" s="6" t="s">
        <v>29</v>
      </c>
      <c r="E57" s="7" t="s">
        <v>296</v>
      </c>
      <c r="F57" s="133">
        <f>F58</f>
        <v>110000</v>
      </c>
      <c r="G57" s="133">
        <f>G58</f>
        <v>110000</v>
      </c>
    </row>
    <row r="58" spans="1:7" ht="14.25" customHeight="1">
      <c r="A58" s="15" t="s">
        <v>346</v>
      </c>
      <c r="B58" s="59" t="s">
        <v>547</v>
      </c>
      <c r="C58" s="8" t="s">
        <v>370</v>
      </c>
      <c r="D58" s="6" t="s">
        <v>29</v>
      </c>
      <c r="E58" s="9" t="s">
        <v>319</v>
      </c>
      <c r="F58" s="133">
        <v>110000</v>
      </c>
      <c r="G58" s="133">
        <v>110000</v>
      </c>
    </row>
    <row r="59" spans="1:7" ht="27" customHeight="1">
      <c r="A59" s="61" t="s">
        <v>404</v>
      </c>
      <c r="B59" s="65" t="s">
        <v>547</v>
      </c>
      <c r="C59" s="45" t="s">
        <v>370</v>
      </c>
      <c r="D59" s="45" t="s">
        <v>374</v>
      </c>
      <c r="E59" s="60" t="s">
        <v>296</v>
      </c>
      <c r="F59" s="135">
        <f aca="true" t="shared" si="3" ref="F59:G61">F60</f>
        <v>4300000</v>
      </c>
      <c r="G59" s="135">
        <f t="shared" si="3"/>
        <v>4300000</v>
      </c>
    </row>
    <row r="60" spans="1:7" ht="25.5">
      <c r="A60" s="15" t="s">
        <v>41</v>
      </c>
      <c r="B60" s="59" t="s">
        <v>547</v>
      </c>
      <c r="C60" s="8" t="s">
        <v>370</v>
      </c>
      <c r="D60" s="8" t="s">
        <v>40</v>
      </c>
      <c r="E60" s="9" t="s">
        <v>296</v>
      </c>
      <c r="F60" s="133">
        <f t="shared" si="3"/>
        <v>4300000</v>
      </c>
      <c r="G60" s="133">
        <f t="shared" si="3"/>
        <v>4300000</v>
      </c>
    </row>
    <row r="61" spans="1:7" ht="15">
      <c r="A61" s="15" t="s">
        <v>334</v>
      </c>
      <c r="B61" s="59" t="s">
        <v>547</v>
      </c>
      <c r="C61" s="8" t="s">
        <v>370</v>
      </c>
      <c r="D61" s="8" t="s">
        <v>40</v>
      </c>
      <c r="E61" s="9" t="s">
        <v>314</v>
      </c>
      <c r="F61" s="133">
        <f t="shared" si="3"/>
        <v>4300000</v>
      </c>
      <c r="G61" s="133">
        <f t="shared" si="3"/>
        <v>4300000</v>
      </c>
    </row>
    <row r="62" spans="1:7" ht="12.75">
      <c r="A62" s="61" t="s">
        <v>42</v>
      </c>
      <c r="B62" s="45" t="s">
        <v>547</v>
      </c>
      <c r="C62" s="45" t="s">
        <v>370</v>
      </c>
      <c r="D62" s="45" t="s">
        <v>40</v>
      </c>
      <c r="E62" s="60" t="s">
        <v>314</v>
      </c>
      <c r="F62" s="135">
        <v>4300000</v>
      </c>
      <c r="G62" s="135">
        <v>4300000</v>
      </c>
    </row>
    <row r="63" spans="1:7" ht="12.75" customHeight="1">
      <c r="A63" s="31" t="s">
        <v>405</v>
      </c>
      <c r="B63" s="26" t="s">
        <v>547</v>
      </c>
      <c r="C63" s="10" t="s">
        <v>375</v>
      </c>
      <c r="D63" s="10" t="s">
        <v>297</v>
      </c>
      <c r="E63" s="11" t="s">
        <v>296</v>
      </c>
      <c r="F63" s="132">
        <f aca="true" t="shared" si="4" ref="F63:G66">F64</f>
        <v>2590000</v>
      </c>
      <c r="G63" s="132">
        <f t="shared" si="4"/>
        <v>2700000</v>
      </c>
    </row>
    <row r="64" spans="1:7" ht="25.5">
      <c r="A64" s="15" t="s">
        <v>404</v>
      </c>
      <c r="B64" s="59" t="s">
        <v>547</v>
      </c>
      <c r="C64" s="8" t="s">
        <v>375</v>
      </c>
      <c r="D64" s="8" t="s">
        <v>374</v>
      </c>
      <c r="E64" s="9" t="s">
        <v>296</v>
      </c>
      <c r="F64" s="133">
        <f t="shared" si="4"/>
        <v>2590000</v>
      </c>
      <c r="G64" s="133">
        <f t="shared" si="4"/>
        <v>2700000</v>
      </c>
    </row>
    <row r="65" spans="1:7" ht="25.5">
      <c r="A65" s="15" t="s">
        <v>41</v>
      </c>
      <c r="B65" s="59" t="s">
        <v>547</v>
      </c>
      <c r="C65" s="8" t="s">
        <v>375</v>
      </c>
      <c r="D65" s="8" t="s">
        <v>40</v>
      </c>
      <c r="E65" s="9" t="s">
        <v>296</v>
      </c>
      <c r="F65" s="133">
        <f t="shared" si="4"/>
        <v>2590000</v>
      </c>
      <c r="G65" s="133">
        <f t="shared" si="4"/>
        <v>2700000</v>
      </c>
    </row>
    <row r="66" spans="1:7" ht="15.75" customHeight="1">
      <c r="A66" s="15" t="s">
        <v>154</v>
      </c>
      <c r="B66" s="59" t="s">
        <v>547</v>
      </c>
      <c r="C66" s="8" t="s">
        <v>375</v>
      </c>
      <c r="D66" s="8" t="s">
        <v>40</v>
      </c>
      <c r="E66" s="9" t="s">
        <v>155</v>
      </c>
      <c r="F66" s="133">
        <f t="shared" si="4"/>
        <v>2590000</v>
      </c>
      <c r="G66" s="133">
        <f t="shared" si="4"/>
        <v>2700000</v>
      </c>
    </row>
    <row r="67" spans="1:7" ht="15">
      <c r="A67" s="61" t="s">
        <v>376</v>
      </c>
      <c r="B67" s="65" t="s">
        <v>547</v>
      </c>
      <c r="C67" s="45" t="s">
        <v>375</v>
      </c>
      <c r="D67" s="45" t="s">
        <v>40</v>
      </c>
      <c r="E67" s="60" t="s">
        <v>155</v>
      </c>
      <c r="F67" s="135">
        <v>2590000</v>
      </c>
      <c r="G67" s="135">
        <v>2700000</v>
      </c>
    </row>
    <row r="68" spans="1:7" ht="40.5">
      <c r="A68" s="31" t="s">
        <v>406</v>
      </c>
      <c r="B68" s="26" t="s">
        <v>547</v>
      </c>
      <c r="C68" s="11" t="s">
        <v>383</v>
      </c>
      <c r="D68" s="39" t="s">
        <v>297</v>
      </c>
      <c r="E68" s="40" t="s">
        <v>296</v>
      </c>
      <c r="F68" s="132">
        <f aca="true" t="shared" si="5" ref="F68:G70">F69</f>
        <v>6000000</v>
      </c>
      <c r="G68" s="132">
        <f t="shared" si="5"/>
        <v>6510000</v>
      </c>
    </row>
    <row r="69" spans="1:7" ht="51.75" customHeight="1">
      <c r="A69" s="42" t="s">
        <v>407</v>
      </c>
      <c r="B69" s="59" t="s">
        <v>547</v>
      </c>
      <c r="C69" s="6" t="s">
        <v>383</v>
      </c>
      <c r="D69" s="41" t="s">
        <v>384</v>
      </c>
      <c r="E69" s="41" t="s">
        <v>296</v>
      </c>
      <c r="F69" s="133">
        <f t="shared" si="5"/>
        <v>6000000</v>
      </c>
      <c r="G69" s="133">
        <f t="shared" si="5"/>
        <v>6510000</v>
      </c>
    </row>
    <row r="70" spans="1:7" ht="14.25" customHeight="1">
      <c r="A70" s="55" t="s">
        <v>27</v>
      </c>
      <c r="B70" s="59" t="s">
        <v>547</v>
      </c>
      <c r="C70" s="6" t="s">
        <v>383</v>
      </c>
      <c r="D70" s="41">
        <v>4529900</v>
      </c>
      <c r="E70" s="6" t="s">
        <v>296</v>
      </c>
      <c r="F70" s="133">
        <f t="shared" si="5"/>
        <v>6000000</v>
      </c>
      <c r="G70" s="133">
        <f t="shared" si="5"/>
        <v>6510000</v>
      </c>
    </row>
    <row r="71" spans="1:7" ht="15.75" customHeight="1">
      <c r="A71" s="43" t="s">
        <v>346</v>
      </c>
      <c r="B71" s="59" t="s">
        <v>547</v>
      </c>
      <c r="C71" s="8" t="s">
        <v>383</v>
      </c>
      <c r="D71" s="41">
        <v>4529900</v>
      </c>
      <c r="E71" s="8" t="s">
        <v>319</v>
      </c>
      <c r="F71" s="134">
        <v>6000000</v>
      </c>
      <c r="G71" s="134">
        <v>6510000</v>
      </c>
    </row>
    <row r="72" spans="1:7" ht="14.25">
      <c r="A72" s="25" t="s">
        <v>416</v>
      </c>
      <c r="B72" s="26" t="s">
        <v>547</v>
      </c>
      <c r="C72" s="50" t="s">
        <v>408</v>
      </c>
      <c r="D72" s="26" t="s">
        <v>297</v>
      </c>
      <c r="E72" s="27" t="s">
        <v>296</v>
      </c>
      <c r="F72" s="131">
        <f aca="true" t="shared" si="6" ref="F72:G75">F73</f>
        <v>45450000</v>
      </c>
      <c r="G72" s="131">
        <f t="shared" si="6"/>
        <v>46160000</v>
      </c>
    </row>
    <row r="73" spans="1:7" ht="15">
      <c r="A73" s="5" t="s">
        <v>417</v>
      </c>
      <c r="B73" s="26" t="s">
        <v>547</v>
      </c>
      <c r="C73" s="51" t="s">
        <v>409</v>
      </c>
      <c r="D73" s="10" t="s">
        <v>297</v>
      </c>
      <c r="E73" s="11" t="s">
        <v>296</v>
      </c>
      <c r="F73" s="138">
        <f t="shared" si="6"/>
        <v>45450000</v>
      </c>
      <c r="G73" s="138">
        <f t="shared" si="6"/>
        <v>46160000</v>
      </c>
    </row>
    <row r="74" spans="1:7" ht="25.5">
      <c r="A74" s="4" t="s">
        <v>418</v>
      </c>
      <c r="B74" s="59" t="s">
        <v>547</v>
      </c>
      <c r="C74" s="52" t="s">
        <v>409</v>
      </c>
      <c r="D74" s="6" t="s">
        <v>410</v>
      </c>
      <c r="E74" s="7" t="s">
        <v>296</v>
      </c>
      <c r="F74" s="133">
        <f t="shared" si="6"/>
        <v>45450000</v>
      </c>
      <c r="G74" s="133">
        <f t="shared" si="6"/>
        <v>46160000</v>
      </c>
    </row>
    <row r="75" spans="1:7" ht="25.5">
      <c r="A75" s="4" t="s">
        <v>44</v>
      </c>
      <c r="B75" s="59" t="s">
        <v>547</v>
      </c>
      <c r="C75" s="52" t="s">
        <v>409</v>
      </c>
      <c r="D75" s="6" t="s">
        <v>43</v>
      </c>
      <c r="E75" s="7" t="s">
        <v>296</v>
      </c>
      <c r="F75" s="133">
        <f t="shared" si="6"/>
        <v>45450000</v>
      </c>
      <c r="G75" s="133">
        <f t="shared" si="6"/>
        <v>46160000</v>
      </c>
    </row>
    <row r="76" spans="1:7" ht="25.5">
      <c r="A76" s="4" t="s">
        <v>6</v>
      </c>
      <c r="B76" s="59" t="s">
        <v>547</v>
      </c>
      <c r="C76" s="52" t="s">
        <v>409</v>
      </c>
      <c r="D76" s="6" t="s">
        <v>43</v>
      </c>
      <c r="E76" s="7" t="s">
        <v>7</v>
      </c>
      <c r="F76" s="133">
        <f>SUM(F78,F79,F81)</f>
        <v>45450000</v>
      </c>
      <c r="G76" s="133">
        <f>SUM(G78,G79,G81)</f>
        <v>46160000</v>
      </c>
    </row>
    <row r="77" spans="1:7" ht="15">
      <c r="A77" s="4" t="s">
        <v>411</v>
      </c>
      <c r="B77" s="59"/>
      <c r="C77" s="52"/>
      <c r="D77" s="6"/>
      <c r="E77" s="7"/>
      <c r="F77" s="133"/>
      <c r="G77" s="133"/>
    </row>
    <row r="78" spans="1:7" ht="15">
      <c r="A78" s="4" t="s">
        <v>412</v>
      </c>
      <c r="B78" s="59" t="s">
        <v>547</v>
      </c>
      <c r="C78" s="53" t="s">
        <v>409</v>
      </c>
      <c r="D78" s="8" t="s">
        <v>43</v>
      </c>
      <c r="E78" s="8" t="s">
        <v>7</v>
      </c>
      <c r="F78" s="133">
        <v>34050000</v>
      </c>
      <c r="G78" s="133">
        <v>34450000</v>
      </c>
    </row>
    <row r="79" spans="1:7" ht="15">
      <c r="A79" s="4" t="s">
        <v>414</v>
      </c>
      <c r="B79" s="59" t="s">
        <v>547</v>
      </c>
      <c r="C79" s="53" t="s">
        <v>409</v>
      </c>
      <c r="D79" s="8" t="s">
        <v>43</v>
      </c>
      <c r="E79" s="8" t="s">
        <v>7</v>
      </c>
      <c r="F79" s="133">
        <v>2000000</v>
      </c>
      <c r="G79" s="133">
        <v>2110000</v>
      </c>
    </row>
    <row r="80" spans="1:7" ht="25.5">
      <c r="A80" s="46" t="s">
        <v>415</v>
      </c>
      <c r="B80" s="59" t="s">
        <v>547</v>
      </c>
      <c r="C80" s="47" t="s">
        <v>409</v>
      </c>
      <c r="D80" s="45" t="s">
        <v>43</v>
      </c>
      <c r="E80" s="45" t="s">
        <v>7</v>
      </c>
      <c r="F80" s="135">
        <v>400000</v>
      </c>
      <c r="G80" s="135">
        <v>430000</v>
      </c>
    </row>
    <row r="81" spans="1:7" ht="15">
      <c r="A81" s="4" t="s">
        <v>578</v>
      </c>
      <c r="B81" s="59" t="s">
        <v>547</v>
      </c>
      <c r="C81" s="53" t="s">
        <v>409</v>
      </c>
      <c r="D81" s="8" t="s">
        <v>43</v>
      </c>
      <c r="E81" s="8" t="s">
        <v>7</v>
      </c>
      <c r="F81" s="133">
        <v>9400000</v>
      </c>
      <c r="G81" s="133">
        <v>9600000</v>
      </c>
    </row>
    <row r="82" spans="1:7" s="56" customFormat="1" ht="27.75" customHeight="1">
      <c r="A82" s="78" t="s">
        <v>480</v>
      </c>
      <c r="B82" s="79" t="s">
        <v>551</v>
      </c>
      <c r="C82" s="79"/>
      <c r="D82" s="79"/>
      <c r="E82" s="79"/>
      <c r="F82" s="130">
        <f>SUM(F89,F83)</f>
        <v>325000000</v>
      </c>
      <c r="G82" s="130">
        <f>SUM(G89,G83)</f>
        <v>324165000</v>
      </c>
    </row>
    <row r="83" spans="1:7" s="33" customFormat="1" ht="14.25" customHeight="1">
      <c r="A83" s="25" t="s">
        <v>325</v>
      </c>
      <c r="B83" s="79" t="s">
        <v>551</v>
      </c>
      <c r="C83" s="26" t="s">
        <v>307</v>
      </c>
      <c r="D83" s="26" t="s">
        <v>297</v>
      </c>
      <c r="E83" s="26" t="s">
        <v>296</v>
      </c>
      <c r="F83" s="131">
        <f aca="true" t="shared" si="7" ref="F83:G87">F84</f>
        <v>800000</v>
      </c>
      <c r="G83" s="131">
        <f t="shared" si="7"/>
        <v>865000</v>
      </c>
    </row>
    <row r="84" spans="1:7" s="2" customFormat="1" ht="15">
      <c r="A84" s="5" t="s">
        <v>326</v>
      </c>
      <c r="B84" s="81" t="s">
        <v>551</v>
      </c>
      <c r="C84" s="10" t="s">
        <v>313</v>
      </c>
      <c r="D84" s="10" t="s">
        <v>297</v>
      </c>
      <c r="E84" s="10" t="s">
        <v>296</v>
      </c>
      <c r="F84" s="132">
        <f t="shared" si="7"/>
        <v>800000</v>
      </c>
      <c r="G84" s="132">
        <f t="shared" si="7"/>
        <v>865000</v>
      </c>
    </row>
    <row r="85" spans="1:7" ht="25.5">
      <c r="A85" s="15" t="s">
        <v>327</v>
      </c>
      <c r="B85" s="59" t="s">
        <v>551</v>
      </c>
      <c r="C85" s="8" t="s">
        <v>313</v>
      </c>
      <c r="D85" s="8" t="s">
        <v>5</v>
      </c>
      <c r="E85" s="9" t="s">
        <v>296</v>
      </c>
      <c r="F85" s="133">
        <f t="shared" si="7"/>
        <v>800000</v>
      </c>
      <c r="G85" s="133">
        <f t="shared" si="7"/>
        <v>865000</v>
      </c>
    </row>
    <row r="86" spans="1:7" ht="15">
      <c r="A86" s="4" t="s">
        <v>337</v>
      </c>
      <c r="B86" s="59" t="s">
        <v>551</v>
      </c>
      <c r="C86" s="8" t="s">
        <v>313</v>
      </c>
      <c r="D86" s="8" t="s">
        <v>165</v>
      </c>
      <c r="E86" s="9" t="s">
        <v>296</v>
      </c>
      <c r="F86" s="133">
        <f t="shared" si="7"/>
        <v>800000</v>
      </c>
      <c r="G86" s="133">
        <f t="shared" si="7"/>
        <v>865000</v>
      </c>
    </row>
    <row r="87" spans="1:7" ht="25.5">
      <c r="A87" s="4" t="s">
        <v>6</v>
      </c>
      <c r="B87" s="59" t="s">
        <v>551</v>
      </c>
      <c r="C87" s="6" t="s">
        <v>313</v>
      </c>
      <c r="D87" s="8" t="s">
        <v>165</v>
      </c>
      <c r="E87" s="7" t="s">
        <v>7</v>
      </c>
      <c r="F87" s="133">
        <f t="shared" si="7"/>
        <v>800000</v>
      </c>
      <c r="G87" s="133">
        <f t="shared" si="7"/>
        <v>865000</v>
      </c>
    </row>
    <row r="88" spans="1:7" ht="38.25">
      <c r="A88" s="44" t="s">
        <v>566</v>
      </c>
      <c r="B88" s="77" t="s">
        <v>551</v>
      </c>
      <c r="C88" s="45" t="s">
        <v>313</v>
      </c>
      <c r="D88" s="45" t="s">
        <v>165</v>
      </c>
      <c r="E88" s="45" t="s">
        <v>7</v>
      </c>
      <c r="F88" s="135">
        <v>800000</v>
      </c>
      <c r="G88" s="135">
        <v>865000</v>
      </c>
    </row>
    <row r="89" spans="1:7" s="33" customFormat="1" ht="14.25">
      <c r="A89" s="25" t="s">
        <v>335</v>
      </c>
      <c r="B89" s="79" t="s">
        <v>551</v>
      </c>
      <c r="C89" s="26" t="s">
        <v>301</v>
      </c>
      <c r="D89" s="26" t="s">
        <v>297</v>
      </c>
      <c r="E89" s="26" t="s">
        <v>296</v>
      </c>
      <c r="F89" s="131">
        <f>SUM(F100,F90,F111)</f>
        <v>324200000</v>
      </c>
      <c r="G89" s="131">
        <f>SUM(G100,G90,G111)</f>
        <v>323300000</v>
      </c>
    </row>
    <row r="90" spans="1:7" s="2" customFormat="1" ht="15">
      <c r="A90" s="5" t="s">
        <v>539</v>
      </c>
      <c r="B90" s="81" t="s">
        <v>551</v>
      </c>
      <c r="C90" s="10" t="s">
        <v>481</v>
      </c>
      <c r="D90" s="10" t="s">
        <v>297</v>
      </c>
      <c r="E90" s="10" t="s">
        <v>296</v>
      </c>
      <c r="F90" s="132">
        <f>F91</f>
        <v>120000000</v>
      </c>
      <c r="G90" s="132">
        <f>G91</f>
        <v>120000000</v>
      </c>
    </row>
    <row r="91" spans="1:7" s="90" customFormat="1" ht="15">
      <c r="A91" s="4" t="s">
        <v>89</v>
      </c>
      <c r="B91" s="68" t="s">
        <v>551</v>
      </c>
      <c r="C91" s="8" t="s">
        <v>481</v>
      </c>
      <c r="D91" s="8" t="s">
        <v>90</v>
      </c>
      <c r="E91" s="8" t="s">
        <v>296</v>
      </c>
      <c r="F91" s="133">
        <f>SUM(F92,F94)</f>
        <v>120000000</v>
      </c>
      <c r="G91" s="133">
        <f>SUM(G92,G94)</f>
        <v>120000000</v>
      </c>
    </row>
    <row r="92" spans="1:7" s="90" customFormat="1" ht="41.25" customHeight="1">
      <c r="A92" s="4" t="s">
        <v>91</v>
      </c>
      <c r="B92" s="68" t="s">
        <v>551</v>
      </c>
      <c r="C92" s="8" t="s">
        <v>481</v>
      </c>
      <c r="D92" s="8" t="s">
        <v>92</v>
      </c>
      <c r="E92" s="8" t="s">
        <v>296</v>
      </c>
      <c r="F92" s="133">
        <f>F93</f>
        <v>40000000</v>
      </c>
      <c r="G92" s="133">
        <f>G93</f>
        <v>40000000</v>
      </c>
    </row>
    <row r="93" spans="1:7" ht="15">
      <c r="A93" s="4" t="s">
        <v>479</v>
      </c>
      <c r="B93" s="68" t="s">
        <v>551</v>
      </c>
      <c r="C93" s="8" t="s">
        <v>481</v>
      </c>
      <c r="D93" s="8" t="s">
        <v>92</v>
      </c>
      <c r="E93" s="8" t="s">
        <v>320</v>
      </c>
      <c r="F93" s="133">
        <v>40000000</v>
      </c>
      <c r="G93" s="133">
        <v>40000000</v>
      </c>
    </row>
    <row r="94" spans="1:7" s="90" customFormat="1" ht="38.25">
      <c r="A94" s="4" t="s">
        <v>162</v>
      </c>
      <c r="B94" s="68" t="s">
        <v>551</v>
      </c>
      <c r="C94" s="8" t="s">
        <v>481</v>
      </c>
      <c r="D94" s="8" t="s">
        <v>93</v>
      </c>
      <c r="E94" s="8" t="s">
        <v>296</v>
      </c>
      <c r="F94" s="133">
        <f>F95</f>
        <v>80000000</v>
      </c>
      <c r="G94" s="133">
        <f>G95</f>
        <v>80000000</v>
      </c>
    </row>
    <row r="95" spans="1:7" s="67" customFormat="1" ht="15">
      <c r="A95" s="4" t="s">
        <v>332</v>
      </c>
      <c r="B95" s="68" t="s">
        <v>551</v>
      </c>
      <c r="C95" s="8" t="s">
        <v>481</v>
      </c>
      <c r="D95" s="8" t="s">
        <v>93</v>
      </c>
      <c r="E95" s="8" t="s">
        <v>320</v>
      </c>
      <c r="F95" s="133">
        <v>80000000</v>
      </c>
      <c r="G95" s="133">
        <v>80000000</v>
      </c>
    </row>
    <row r="96" spans="1:7" ht="15">
      <c r="A96" s="4" t="s">
        <v>413</v>
      </c>
      <c r="B96" s="68"/>
      <c r="C96" s="8"/>
      <c r="D96" s="8"/>
      <c r="E96" s="8"/>
      <c r="F96" s="133"/>
      <c r="G96" s="133"/>
    </row>
    <row r="97" spans="1:7" s="67" customFormat="1" ht="12" customHeight="1">
      <c r="A97" s="44" t="s">
        <v>577</v>
      </c>
      <c r="B97" s="68" t="s">
        <v>551</v>
      </c>
      <c r="C97" s="45" t="s">
        <v>481</v>
      </c>
      <c r="D97" s="45" t="s">
        <v>93</v>
      </c>
      <c r="E97" s="45" t="s">
        <v>320</v>
      </c>
      <c r="F97" s="135">
        <v>3000000</v>
      </c>
      <c r="G97" s="135">
        <v>3000000</v>
      </c>
    </row>
    <row r="98" spans="1:7" s="67" customFormat="1" ht="25.5" customHeight="1">
      <c r="A98" s="44" t="s">
        <v>482</v>
      </c>
      <c r="B98" s="68" t="s">
        <v>551</v>
      </c>
      <c r="C98" s="45" t="s">
        <v>481</v>
      </c>
      <c r="D98" s="45" t="s">
        <v>93</v>
      </c>
      <c r="E98" s="45" t="s">
        <v>320</v>
      </c>
      <c r="F98" s="135">
        <v>1000000</v>
      </c>
      <c r="G98" s="135">
        <v>1000000</v>
      </c>
    </row>
    <row r="99" spans="1:7" s="67" customFormat="1" ht="25.5" customHeight="1">
      <c r="A99" s="44" t="s">
        <v>128</v>
      </c>
      <c r="B99" s="68" t="s">
        <v>551</v>
      </c>
      <c r="C99" s="45" t="s">
        <v>481</v>
      </c>
      <c r="D99" s="45" t="s">
        <v>93</v>
      </c>
      <c r="E99" s="45" t="s">
        <v>320</v>
      </c>
      <c r="F99" s="135">
        <v>25000000</v>
      </c>
      <c r="G99" s="135">
        <v>25000000</v>
      </c>
    </row>
    <row r="100" spans="1:7" ht="15">
      <c r="A100" s="5" t="s">
        <v>540</v>
      </c>
      <c r="B100" s="79" t="s">
        <v>551</v>
      </c>
      <c r="C100" s="10" t="s">
        <v>302</v>
      </c>
      <c r="D100" s="10" t="s">
        <v>297</v>
      </c>
      <c r="E100" s="10" t="s">
        <v>296</v>
      </c>
      <c r="F100" s="132">
        <f>SUM(F104,F101)</f>
        <v>44700000</v>
      </c>
      <c r="G100" s="132">
        <f>SUM(G104,G101)</f>
        <v>42450000</v>
      </c>
    </row>
    <row r="101" spans="1:7" ht="38.25">
      <c r="A101" s="4" t="s">
        <v>541</v>
      </c>
      <c r="B101" s="68" t="s">
        <v>551</v>
      </c>
      <c r="C101" s="8" t="s">
        <v>302</v>
      </c>
      <c r="D101" s="8" t="s">
        <v>94</v>
      </c>
      <c r="E101" s="8" t="s">
        <v>296</v>
      </c>
      <c r="F101" s="133">
        <f>F102</f>
        <v>32200000</v>
      </c>
      <c r="G101" s="133">
        <f>G102</f>
        <v>32600000</v>
      </c>
    </row>
    <row r="102" spans="1:7" ht="25.5">
      <c r="A102" s="4" t="s">
        <v>95</v>
      </c>
      <c r="B102" s="68" t="s">
        <v>551</v>
      </c>
      <c r="C102" s="8" t="s">
        <v>302</v>
      </c>
      <c r="D102" s="8" t="s">
        <v>96</v>
      </c>
      <c r="E102" s="8" t="s">
        <v>296</v>
      </c>
      <c r="F102" s="133">
        <f>F103</f>
        <v>32200000</v>
      </c>
      <c r="G102" s="133">
        <f>G103</f>
        <v>32600000</v>
      </c>
    </row>
    <row r="103" spans="1:7" s="67" customFormat="1" ht="30.75" customHeight="1">
      <c r="A103" s="4" t="s">
        <v>542</v>
      </c>
      <c r="B103" s="68" t="s">
        <v>551</v>
      </c>
      <c r="C103" s="8" t="s">
        <v>302</v>
      </c>
      <c r="D103" s="8" t="s">
        <v>96</v>
      </c>
      <c r="E103" s="8" t="s">
        <v>483</v>
      </c>
      <c r="F103" s="133">
        <v>32200000</v>
      </c>
      <c r="G103" s="133">
        <v>32600000</v>
      </c>
    </row>
    <row r="104" spans="1:7" ht="15">
      <c r="A104" s="4" t="s">
        <v>15</v>
      </c>
      <c r="B104" s="68" t="s">
        <v>551</v>
      </c>
      <c r="C104" s="8" t="s">
        <v>302</v>
      </c>
      <c r="D104" s="8" t="s">
        <v>16</v>
      </c>
      <c r="E104" s="8" t="s">
        <v>296</v>
      </c>
      <c r="F104" s="133">
        <f>SUM(F105,F107,F109)</f>
        <v>12500000</v>
      </c>
      <c r="G104" s="133">
        <f>SUM(G105,G107,G109)</f>
        <v>9850000</v>
      </c>
    </row>
    <row r="105" spans="1:7" ht="51">
      <c r="A105" s="4" t="s">
        <v>97</v>
      </c>
      <c r="B105" s="68" t="s">
        <v>551</v>
      </c>
      <c r="C105" s="8" t="s">
        <v>302</v>
      </c>
      <c r="D105" s="8" t="s">
        <v>98</v>
      </c>
      <c r="E105" s="8" t="s">
        <v>296</v>
      </c>
      <c r="F105" s="133">
        <f>F106</f>
        <v>5000000</v>
      </c>
      <c r="G105" s="133">
        <f>G106</f>
        <v>4500000</v>
      </c>
    </row>
    <row r="106" spans="1:7" ht="15">
      <c r="A106" s="4" t="s">
        <v>338</v>
      </c>
      <c r="B106" s="68" t="s">
        <v>551</v>
      </c>
      <c r="C106" s="8" t="s">
        <v>302</v>
      </c>
      <c r="D106" s="8" t="s">
        <v>98</v>
      </c>
      <c r="E106" s="8" t="s">
        <v>320</v>
      </c>
      <c r="F106" s="133">
        <v>5000000</v>
      </c>
      <c r="G106" s="133">
        <v>4500000</v>
      </c>
    </row>
    <row r="107" spans="1:7" s="67" customFormat="1" ht="51">
      <c r="A107" s="4" t="s">
        <v>99</v>
      </c>
      <c r="B107" s="68" t="s">
        <v>551</v>
      </c>
      <c r="C107" s="8" t="s">
        <v>302</v>
      </c>
      <c r="D107" s="8" t="s">
        <v>100</v>
      </c>
      <c r="E107" s="8" t="s">
        <v>296</v>
      </c>
      <c r="F107" s="133">
        <f>F108</f>
        <v>5000000</v>
      </c>
      <c r="G107" s="133">
        <f>G108</f>
        <v>2850000</v>
      </c>
    </row>
    <row r="108" spans="1:7" s="67" customFormat="1" ht="15">
      <c r="A108" s="4" t="s">
        <v>338</v>
      </c>
      <c r="B108" s="68" t="s">
        <v>551</v>
      </c>
      <c r="C108" s="8" t="s">
        <v>302</v>
      </c>
      <c r="D108" s="8" t="s">
        <v>100</v>
      </c>
      <c r="E108" s="8" t="s">
        <v>320</v>
      </c>
      <c r="F108" s="133">
        <v>5000000</v>
      </c>
      <c r="G108" s="133">
        <v>2850000</v>
      </c>
    </row>
    <row r="109" spans="1:7" ht="15">
      <c r="A109" s="4" t="s">
        <v>17</v>
      </c>
      <c r="B109" s="68" t="s">
        <v>551</v>
      </c>
      <c r="C109" s="8" t="s">
        <v>302</v>
      </c>
      <c r="D109" s="8" t="s">
        <v>18</v>
      </c>
      <c r="E109" s="8" t="s">
        <v>296</v>
      </c>
      <c r="F109" s="133">
        <f>F110</f>
        <v>2500000</v>
      </c>
      <c r="G109" s="133">
        <f>G110</f>
        <v>2500000</v>
      </c>
    </row>
    <row r="110" spans="1:7" ht="38.25">
      <c r="A110" s="4" t="s">
        <v>159</v>
      </c>
      <c r="B110" s="68" t="s">
        <v>551</v>
      </c>
      <c r="C110" s="8" t="s">
        <v>302</v>
      </c>
      <c r="D110" s="8" t="s">
        <v>18</v>
      </c>
      <c r="E110" s="8" t="s">
        <v>7</v>
      </c>
      <c r="F110" s="133">
        <v>2500000</v>
      </c>
      <c r="G110" s="133">
        <v>2500000</v>
      </c>
    </row>
    <row r="111" spans="1:7" ht="15">
      <c r="A111" s="5" t="s">
        <v>339</v>
      </c>
      <c r="B111" s="81" t="s">
        <v>551</v>
      </c>
      <c r="C111" s="10" t="s">
        <v>322</v>
      </c>
      <c r="D111" s="10" t="s">
        <v>297</v>
      </c>
      <c r="E111" s="10" t="s">
        <v>296</v>
      </c>
      <c r="F111" s="132">
        <f>F112</f>
        <v>159500000</v>
      </c>
      <c r="G111" s="132">
        <f>G112</f>
        <v>160850000</v>
      </c>
    </row>
    <row r="112" spans="1:7" s="67" customFormat="1" ht="15">
      <c r="A112" s="4" t="s">
        <v>339</v>
      </c>
      <c r="B112" s="59" t="s">
        <v>551</v>
      </c>
      <c r="C112" s="8" t="s">
        <v>322</v>
      </c>
      <c r="D112" s="8" t="s">
        <v>19</v>
      </c>
      <c r="E112" s="9" t="s">
        <v>296</v>
      </c>
      <c r="F112" s="133">
        <f>SUM(F115,F113,F119,F121)</f>
        <v>159500000</v>
      </c>
      <c r="G112" s="133">
        <f>SUM(G115,G113,G119,G121)</f>
        <v>160850000</v>
      </c>
    </row>
    <row r="113" spans="1:7" ht="15">
      <c r="A113" s="4" t="s">
        <v>103</v>
      </c>
      <c r="B113" s="59" t="s">
        <v>551</v>
      </c>
      <c r="C113" s="8" t="s">
        <v>322</v>
      </c>
      <c r="D113" s="8" t="s">
        <v>104</v>
      </c>
      <c r="E113" s="9" t="s">
        <v>296</v>
      </c>
      <c r="F113" s="133">
        <f>F114</f>
        <v>21100000</v>
      </c>
      <c r="G113" s="133">
        <f>G114</f>
        <v>21100000</v>
      </c>
    </row>
    <row r="114" spans="1:7" ht="15">
      <c r="A114" s="4" t="s">
        <v>338</v>
      </c>
      <c r="B114" s="59" t="s">
        <v>551</v>
      </c>
      <c r="C114" s="8" t="s">
        <v>322</v>
      </c>
      <c r="D114" s="8" t="s">
        <v>104</v>
      </c>
      <c r="E114" s="9" t="s">
        <v>320</v>
      </c>
      <c r="F114" s="133">
        <v>21100000</v>
      </c>
      <c r="G114" s="133">
        <v>21100000</v>
      </c>
    </row>
    <row r="115" spans="1:7" s="67" customFormat="1" ht="51">
      <c r="A115" s="4" t="s">
        <v>189</v>
      </c>
      <c r="B115" s="59" t="s">
        <v>551</v>
      </c>
      <c r="C115" s="8" t="s">
        <v>322</v>
      </c>
      <c r="D115" s="8" t="s">
        <v>105</v>
      </c>
      <c r="E115" s="9" t="s">
        <v>296</v>
      </c>
      <c r="F115" s="133">
        <f>F116</f>
        <v>55000000</v>
      </c>
      <c r="G115" s="133">
        <f>G116</f>
        <v>55000000</v>
      </c>
    </row>
    <row r="116" spans="1:7" ht="15">
      <c r="A116" s="4" t="s">
        <v>338</v>
      </c>
      <c r="B116" s="59" t="s">
        <v>551</v>
      </c>
      <c r="C116" s="8" t="s">
        <v>322</v>
      </c>
      <c r="D116" s="8" t="s">
        <v>105</v>
      </c>
      <c r="E116" s="9" t="s">
        <v>320</v>
      </c>
      <c r="F116" s="133">
        <f>55000000</f>
        <v>55000000</v>
      </c>
      <c r="G116" s="133">
        <f>55000000</f>
        <v>55000000</v>
      </c>
    </row>
    <row r="117" spans="1:7" s="1" customFormat="1" ht="15">
      <c r="A117" s="44" t="s">
        <v>413</v>
      </c>
      <c r="B117" s="65"/>
      <c r="C117" s="45"/>
      <c r="D117" s="45"/>
      <c r="E117" s="60"/>
      <c r="F117" s="135"/>
      <c r="G117" s="135"/>
    </row>
    <row r="118" spans="1:7" s="1" customFormat="1" ht="63.75">
      <c r="A118" s="44" t="s">
        <v>579</v>
      </c>
      <c r="B118" s="65" t="s">
        <v>551</v>
      </c>
      <c r="C118" s="45" t="s">
        <v>322</v>
      </c>
      <c r="D118" s="45" t="s">
        <v>105</v>
      </c>
      <c r="E118" s="60" t="s">
        <v>320</v>
      </c>
      <c r="F118" s="135">
        <v>600000</v>
      </c>
      <c r="G118" s="135">
        <v>600000</v>
      </c>
    </row>
    <row r="119" spans="1:7" s="67" customFormat="1" ht="15">
      <c r="A119" s="4" t="s">
        <v>106</v>
      </c>
      <c r="B119" s="59" t="s">
        <v>551</v>
      </c>
      <c r="C119" s="8" t="s">
        <v>322</v>
      </c>
      <c r="D119" s="8" t="s">
        <v>107</v>
      </c>
      <c r="E119" s="9" t="s">
        <v>296</v>
      </c>
      <c r="F119" s="133">
        <f>F120</f>
        <v>5700000</v>
      </c>
      <c r="G119" s="133">
        <f>G120</f>
        <v>6000000</v>
      </c>
    </row>
    <row r="120" spans="1:7" s="67" customFormat="1" ht="15">
      <c r="A120" s="4" t="s">
        <v>338</v>
      </c>
      <c r="B120" s="59" t="s">
        <v>551</v>
      </c>
      <c r="C120" s="8" t="s">
        <v>322</v>
      </c>
      <c r="D120" s="8" t="s">
        <v>107</v>
      </c>
      <c r="E120" s="9" t="s">
        <v>320</v>
      </c>
      <c r="F120" s="133">
        <v>5700000</v>
      </c>
      <c r="G120" s="133">
        <v>6000000</v>
      </c>
    </row>
    <row r="121" spans="1:7" ht="25.5">
      <c r="A121" s="4" t="s">
        <v>108</v>
      </c>
      <c r="B121" s="59" t="s">
        <v>551</v>
      </c>
      <c r="C121" s="8" t="s">
        <v>322</v>
      </c>
      <c r="D121" s="8" t="s">
        <v>109</v>
      </c>
      <c r="E121" s="9" t="s">
        <v>296</v>
      </c>
      <c r="F121" s="133">
        <f>F122</f>
        <v>77700000</v>
      </c>
      <c r="G121" s="133">
        <f>G122</f>
        <v>78750000</v>
      </c>
    </row>
    <row r="122" spans="1:7" ht="15">
      <c r="A122" s="4" t="s">
        <v>338</v>
      </c>
      <c r="B122" s="59" t="s">
        <v>551</v>
      </c>
      <c r="C122" s="8" t="s">
        <v>322</v>
      </c>
      <c r="D122" s="8" t="s">
        <v>109</v>
      </c>
      <c r="E122" s="9" t="s">
        <v>320</v>
      </c>
      <c r="F122" s="133">
        <f>SUM(F123:F124)</f>
        <v>77700000</v>
      </c>
      <c r="G122" s="133">
        <f>SUM(G123:G124)</f>
        <v>78750000</v>
      </c>
    </row>
    <row r="123" spans="1:7" s="1" customFormat="1" ht="27" customHeight="1">
      <c r="A123" s="44" t="s">
        <v>110</v>
      </c>
      <c r="B123" s="45" t="s">
        <v>551</v>
      </c>
      <c r="C123" s="45" t="s">
        <v>322</v>
      </c>
      <c r="D123" s="45" t="s">
        <v>109</v>
      </c>
      <c r="E123" s="60" t="s">
        <v>320</v>
      </c>
      <c r="F123" s="135">
        <v>74000000</v>
      </c>
      <c r="G123" s="135">
        <v>75000000</v>
      </c>
    </row>
    <row r="124" spans="1:7" s="1" customFormat="1" ht="12.75">
      <c r="A124" s="44" t="s">
        <v>111</v>
      </c>
      <c r="B124" s="45" t="s">
        <v>551</v>
      </c>
      <c r="C124" s="45" t="s">
        <v>322</v>
      </c>
      <c r="D124" s="45" t="s">
        <v>109</v>
      </c>
      <c r="E124" s="60" t="s">
        <v>320</v>
      </c>
      <c r="F124" s="135">
        <v>3700000</v>
      </c>
      <c r="G124" s="135">
        <v>3750000</v>
      </c>
    </row>
    <row r="125" spans="1:7" s="33" customFormat="1" ht="29.25" customHeight="1">
      <c r="A125" s="25" t="s">
        <v>333</v>
      </c>
      <c r="B125" s="26" t="s">
        <v>546</v>
      </c>
      <c r="C125" s="23"/>
      <c r="D125" s="24"/>
      <c r="E125" s="109"/>
      <c r="F125" s="130">
        <f>SUM(F126,F132)</f>
        <v>5305000</v>
      </c>
      <c r="G125" s="130">
        <f>SUM(G126,G132)</f>
        <v>5600000</v>
      </c>
    </row>
    <row r="126" spans="1:7" s="33" customFormat="1" ht="17.25" customHeight="1">
      <c r="A126" s="22" t="s">
        <v>325</v>
      </c>
      <c r="B126" s="26" t="s">
        <v>546</v>
      </c>
      <c r="C126" s="23" t="s">
        <v>307</v>
      </c>
      <c r="D126" s="23" t="s">
        <v>297</v>
      </c>
      <c r="E126" s="24" t="s">
        <v>296</v>
      </c>
      <c r="F126" s="131">
        <f aca="true" t="shared" si="8" ref="F126:G130">F127</f>
        <v>2850000</v>
      </c>
      <c r="G126" s="131">
        <f t="shared" si="8"/>
        <v>3000000</v>
      </c>
    </row>
    <row r="127" spans="1:7" s="33" customFormat="1" ht="13.5" customHeight="1">
      <c r="A127" s="5" t="s">
        <v>326</v>
      </c>
      <c r="B127" s="26" t="s">
        <v>546</v>
      </c>
      <c r="C127" s="10" t="s">
        <v>313</v>
      </c>
      <c r="D127" s="10" t="s">
        <v>297</v>
      </c>
      <c r="E127" s="11" t="s">
        <v>296</v>
      </c>
      <c r="F127" s="132">
        <f t="shared" si="8"/>
        <v>2850000</v>
      </c>
      <c r="G127" s="132">
        <f t="shared" si="8"/>
        <v>3000000</v>
      </c>
    </row>
    <row r="128" spans="1:7" s="33" customFormat="1" ht="25.5" customHeight="1">
      <c r="A128" s="4" t="s">
        <v>327</v>
      </c>
      <c r="B128" s="58">
        <v>141</v>
      </c>
      <c r="C128" s="8" t="s">
        <v>313</v>
      </c>
      <c r="D128" s="8" t="s">
        <v>5</v>
      </c>
      <c r="E128" s="9" t="s">
        <v>296</v>
      </c>
      <c r="F128" s="133">
        <f t="shared" si="8"/>
        <v>2850000</v>
      </c>
      <c r="G128" s="133">
        <f t="shared" si="8"/>
        <v>3000000</v>
      </c>
    </row>
    <row r="129" spans="1:7" s="33" customFormat="1" ht="14.25" customHeight="1">
      <c r="A129" s="4" t="s">
        <v>337</v>
      </c>
      <c r="B129" s="58">
        <v>141</v>
      </c>
      <c r="C129" s="8" t="s">
        <v>313</v>
      </c>
      <c r="D129" s="8" t="s">
        <v>316</v>
      </c>
      <c r="E129" s="9" t="s">
        <v>296</v>
      </c>
      <c r="F129" s="133">
        <f t="shared" si="8"/>
        <v>2850000</v>
      </c>
      <c r="G129" s="133">
        <f t="shared" si="8"/>
        <v>3000000</v>
      </c>
    </row>
    <row r="130" spans="1:7" s="33" customFormat="1" ht="13.5" customHeight="1">
      <c r="A130" s="4" t="s">
        <v>6</v>
      </c>
      <c r="B130" s="59" t="s">
        <v>546</v>
      </c>
      <c r="C130" s="6" t="s">
        <v>313</v>
      </c>
      <c r="D130" s="8" t="s">
        <v>165</v>
      </c>
      <c r="E130" s="7" t="s">
        <v>7</v>
      </c>
      <c r="F130" s="133">
        <f t="shared" si="8"/>
        <v>2850000</v>
      </c>
      <c r="G130" s="133">
        <f t="shared" si="8"/>
        <v>3000000</v>
      </c>
    </row>
    <row r="131" spans="1:7" s="2" customFormat="1" ht="13.5" customHeight="1">
      <c r="A131" s="44" t="s">
        <v>312</v>
      </c>
      <c r="B131" s="65" t="s">
        <v>546</v>
      </c>
      <c r="C131" s="48" t="s">
        <v>313</v>
      </c>
      <c r="D131" s="45" t="s">
        <v>165</v>
      </c>
      <c r="E131" s="49" t="s">
        <v>7</v>
      </c>
      <c r="F131" s="135">
        <v>2850000</v>
      </c>
      <c r="G131" s="135">
        <v>3000000</v>
      </c>
    </row>
    <row r="132" spans="1:7" s="33" customFormat="1" ht="17.25" customHeight="1">
      <c r="A132" s="25" t="s">
        <v>335</v>
      </c>
      <c r="B132" s="26" t="s">
        <v>546</v>
      </c>
      <c r="C132" s="26" t="s">
        <v>301</v>
      </c>
      <c r="D132" s="26" t="s">
        <v>297</v>
      </c>
      <c r="E132" s="27" t="s">
        <v>296</v>
      </c>
      <c r="F132" s="131">
        <f>SUM(F138,F133)</f>
        <v>2455000</v>
      </c>
      <c r="G132" s="131">
        <f>SUM(G138,G133)</f>
        <v>2600000</v>
      </c>
    </row>
    <row r="133" spans="1:7" s="33" customFormat="1" ht="17.25" customHeight="1">
      <c r="A133" s="5" t="s">
        <v>336</v>
      </c>
      <c r="B133" s="72" t="s">
        <v>546</v>
      </c>
      <c r="C133" s="10" t="s">
        <v>302</v>
      </c>
      <c r="D133" s="10" t="s">
        <v>297</v>
      </c>
      <c r="E133" s="11" t="s">
        <v>296</v>
      </c>
      <c r="F133" s="132">
        <f aca="true" t="shared" si="9" ref="F133:G136">F134</f>
        <v>855000</v>
      </c>
      <c r="G133" s="132">
        <f t="shared" si="9"/>
        <v>900000</v>
      </c>
    </row>
    <row r="134" spans="1:7" s="33" customFormat="1" ht="17.25" customHeight="1">
      <c r="A134" s="4" t="s">
        <v>15</v>
      </c>
      <c r="B134" s="59" t="s">
        <v>546</v>
      </c>
      <c r="C134" s="8" t="s">
        <v>302</v>
      </c>
      <c r="D134" s="8" t="s">
        <v>16</v>
      </c>
      <c r="E134" s="9" t="s">
        <v>296</v>
      </c>
      <c r="F134" s="133">
        <f t="shared" si="9"/>
        <v>855000</v>
      </c>
      <c r="G134" s="133">
        <f t="shared" si="9"/>
        <v>900000</v>
      </c>
    </row>
    <row r="135" spans="1:7" s="33" customFormat="1" ht="17.25" customHeight="1">
      <c r="A135" s="4" t="s">
        <v>17</v>
      </c>
      <c r="B135" s="59" t="s">
        <v>546</v>
      </c>
      <c r="C135" s="8" t="s">
        <v>302</v>
      </c>
      <c r="D135" s="8" t="s">
        <v>18</v>
      </c>
      <c r="E135" s="9" t="s">
        <v>296</v>
      </c>
      <c r="F135" s="133">
        <f t="shared" si="9"/>
        <v>855000</v>
      </c>
      <c r="G135" s="133">
        <f t="shared" si="9"/>
        <v>900000</v>
      </c>
    </row>
    <row r="136" spans="1:7" s="33" customFormat="1" ht="17.25" customHeight="1">
      <c r="A136" s="4" t="s">
        <v>338</v>
      </c>
      <c r="B136" s="59" t="s">
        <v>546</v>
      </c>
      <c r="C136" s="8" t="s">
        <v>302</v>
      </c>
      <c r="D136" s="8" t="s">
        <v>18</v>
      </c>
      <c r="E136" s="9" t="s">
        <v>320</v>
      </c>
      <c r="F136" s="133">
        <f t="shared" si="9"/>
        <v>855000</v>
      </c>
      <c r="G136" s="133">
        <f t="shared" si="9"/>
        <v>900000</v>
      </c>
    </row>
    <row r="137" spans="1:7" s="2" customFormat="1" ht="13.5" customHeight="1">
      <c r="A137" s="44" t="s">
        <v>101</v>
      </c>
      <c r="B137" s="65" t="s">
        <v>546</v>
      </c>
      <c r="C137" s="45" t="s">
        <v>302</v>
      </c>
      <c r="D137" s="45" t="s">
        <v>18</v>
      </c>
      <c r="E137" s="60" t="s">
        <v>320</v>
      </c>
      <c r="F137" s="135">
        <v>855000</v>
      </c>
      <c r="G137" s="135">
        <v>900000</v>
      </c>
    </row>
    <row r="138" spans="1:7" s="33" customFormat="1" ht="13.5" customHeight="1">
      <c r="A138" s="5" t="s">
        <v>339</v>
      </c>
      <c r="B138" s="72" t="s">
        <v>546</v>
      </c>
      <c r="C138" s="10" t="s">
        <v>322</v>
      </c>
      <c r="D138" s="10" t="s">
        <v>297</v>
      </c>
      <c r="E138" s="11" t="s">
        <v>296</v>
      </c>
      <c r="F138" s="132">
        <f aca="true" t="shared" si="10" ref="F138:G141">F139</f>
        <v>1600000</v>
      </c>
      <c r="G138" s="132">
        <f t="shared" si="10"/>
        <v>1700000</v>
      </c>
    </row>
    <row r="139" spans="1:7" s="64" customFormat="1" ht="12.75" customHeight="1">
      <c r="A139" s="4" t="s">
        <v>339</v>
      </c>
      <c r="B139" s="59" t="s">
        <v>546</v>
      </c>
      <c r="C139" s="8" t="s">
        <v>322</v>
      </c>
      <c r="D139" s="8" t="s">
        <v>19</v>
      </c>
      <c r="E139" s="9" t="s">
        <v>296</v>
      </c>
      <c r="F139" s="133">
        <f t="shared" si="10"/>
        <v>1600000</v>
      </c>
      <c r="G139" s="133">
        <f t="shared" si="10"/>
        <v>1700000</v>
      </c>
    </row>
    <row r="140" spans="1:7" s="33" customFormat="1" ht="13.5" customHeight="1">
      <c r="A140" s="4" t="s">
        <v>20</v>
      </c>
      <c r="B140" s="59" t="s">
        <v>546</v>
      </c>
      <c r="C140" s="8" t="s">
        <v>322</v>
      </c>
      <c r="D140" s="8" t="s">
        <v>21</v>
      </c>
      <c r="E140" s="9" t="s">
        <v>296</v>
      </c>
      <c r="F140" s="133">
        <f t="shared" si="10"/>
        <v>1600000</v>
      </c>
      <c r="G140" s="133">
        <f t="shared" si="10"/>
        <v>1700000</v>
      </c>
    </row>
    <row r="141" spans="1:7" s="33" customFormat="1" ht="17.25" customHeight="1">
      <c r="A141" s="3" t="s">
        <v>338</v>
      </c>
      <c r="B141" s="59" t="s">
        <v>546</v>
      </c>
      <c r="C141" s="8" t="s">
        <v>322</v>
      </c>
      <c r="D141" s="8" t="s">
        <v>21</v>
      </c>
      <c r="E141" s="9" t="s">
        <v>320</v>
      </c>
      <c r="F141" s="133">
        <f t="shared" si="10"/>
        <v>1600000</v>
      </c>
      <c r="G141" s="133">
        <f t="shared" si="10"/>
        <v>1700000</v>
      </c>
    </row>
    <row r="142" spans="1:7" s="2" customFormat="1" ht="13.5" customHeight="1">
      <c r="A142" s="46" t="s">
        <v>102</v>
      </c>
      <c r="B142" s="65" t="s">
        <v>546</v>
      </c>
      <c r="C142" s="45" t="s">
        <v>322</v>
      </c>
      <c r="D142" s="45" t="s">
        <v>21</v>
      </c>
      <c r="E142" s="60" t="s">
        <v>320</v>
      </c>
      <c r="F142" s="135">
        <v>1600000</v>
      </c>
      <c r="G142" s="135">
        <v>1700000</v>
      </c>
    </row>
    <row r="143" spans="1:7" s="33" customFormat="1" ht="30.75" customHeight="1">
      <c r="A143" s="110" t="s">
        <v>324</v>
      </c>
      <c r="B143" s="57">
        <v>166</v>
      </c>
      <c r="C143" s="111"/>
      <c r="D143" s="111"/>
      <c r="E143" s="112"/>
      <c r="F143" s="130">
        <f>SUM(F144,F149)</f>
        <v>5420000</v>
      </c>
      <c r="G143" s="130">
        <f>SUM(G144,G149)</f>
        <v>5420000</v>
      </c>
    </row>
    <row r="144" spans="1:7" ht="13.5" customHeight="1">
      <c r="A144" s="22" t="s">
        <v>476</v>
      </c>
      <c r="B144" s="57">
        <v>166</v>
      </c>
      <c r="C144" s="23" t="s">
        <v>307</v>
      </c>
      <c r="D144" s="23" t="s">
        <v>297</v>
      </c>
      <c r="E144" s="24" t="s">
        <v>296</v>
      </c>
      <c r="F144" s="131">
        <f aca="true" t="shared" si="11" ref="F144:G147">F145</f>
        <v>5000000</v>
      </c>
      <c r="G144" s="131">
        <f t="shared" si="11"/>
        <v>5000000</v>
      </c>
    </row>
    <row r="145" spans="1:7" ht="15" customHeight="1">
      <c r="A145" s="5" t="s">
        <v>341</v>
      </c>
      <c r="B145" s="70">
        <v>166</v>
      </c>
      <c r="C145" s="10" t="s">
        <v>313</v>
      </c>
      <c r="D145" s="10" t="s">
        <v>297</v>
      </c>
      <c r="E145" s="11" t="s">
        <v>296</v>
      </c>
      <c r="F145" s="132">
        <f t="shared" si="11"/>
        <v>5000000</v>
      </c>
      <c r="G145" s="132">
        <f t="shared" si="11"/>
        <v>5000000</v>
      </c>
    </row>
    <row r="146" spans="1:7" s="90" customFormat="1" ht="39" customHeight="1">
      <c r="A146" s="3" t="s">
        <v>10</v>
      </c>
      <c r="B146" s="58">
        <v>166</v>
      </c>
      <c r="C146" s="8" t="s">
        <v>313</v>
      </c>
      <c r="D146" s="8" t="s">
        <v>11</v>
      </c>
      <c r="E146" s="9" t="s">
        <v>296</v>
      </c>
      <c r="F146" s="133">
        <f t="shared" si="11"/>
        <v>5000000</v>
      </c>
      <c r="G146" s="133">
        <f t="shared" si="11"/>
        <v>5000000</v>
      </c>
    </row>
    <row r="147" spans="1:7" ht="39" customHeight="1">
      <c r="A147" s="3" t="s">
        <v>520</v>
      </c>
      <c r="B147" s="58">
        <v>166</v>
      </c>
      <c r="C147" s="6" t="s">
        <v>313</v>
      </c>
      <c r="D147" s="6" t="s">
        <v>315</v>
      </c>
      <c r="E147" s="7" t="s">
        <v>296</v>
      </c>
      <c r="F147" s="133">
        <f t="shared" si="11"/>
        <v>5000000</v>
      </c>
      <c r="G147" s="133">
        <f t="shared" si="11"/>
        <v>5000000</v>
      </c>
    </row>
    <row r="148" spans="1:7" ht="14.25" customHeight="1">
      <c r="A148" s="3" t="s">
        <v>14</v>
      </c>
      <c r="B148" s="58">
        <v>166</v>
      </c>
      <c r="C148" s="6" t="s">
        <v>313</v>
      </c>
      <c r="D148" s="6" t="s">
        <v>315</v>
      </c>
      <c r="E148" s="7" t="s">
        <v>7</v>
      </c>
      <c r="F148" s="133">
        <v>5000000</v>
      </c>
      <c r="G148" s="133">
        <v>5000000</v>
      </c>
    </row>
    <row r="149" spans="1:7" ht="15.75" customHeight="1">
      <c r="A149" s="25" t="s">
        <v>329</v>
      </c>
      <c r="B149" s="57">
        <v>166</v>
      </c>
      <c r="C149" s="26" t="s">
        <v>299</v>
      </c>
      <c r="D149" s="26" t="s">
        <v>297</v>
      </c>
      <c r="E149" s="27" t="s">
        <v>296</v>
      </c>
      <c r="F149" s="131">
        <f aca="true" t="shared" si="12" ref="F149:G153">F150</f>
        <v>420000</v>
      </c>
      <c r="G149" s="131">
        <f t="shared" si="12"/>
        <v>420000</v>
      </c>
    </row>
    <row r="150" spans="1:7" ht="13.5" customHeight="1">
      <c r="A150" s="5" t="s">
        <v>330</v>
      </c>
      <c r="B150" s="57">
        <v>166</v>
      </c>
      <c r="C150" s="10" t="s">
        <v>321</v>
      </c>
      <c r="D150" s="10" t="s">
        <v>297</v>
      </c>
      <c r="E150" s="11" t="s">
        <v>296</v>
      </c>
      <c r="F150" s="132">
        <f t="shared" si="12"/>
        <v>420000</v>
      </c>
      <c r="G150" s="132">
        <f t="shared" si="12"/>
        <v>420000</v>
      </c>
    </row>
    <row r="151" spans="1:7" ht="25.5" customHeight="1">
      <c r="A151" s="3" t="s">
        <v>521</v>
      </c>
      <c r="B151" s="58">
        <v>166</v>
      </c>
      <c r="C151" s="6" t="s">
        <v>321</v>
      </c>
      <c r="D151" s="6" t="s">
        <v>300</v>
      </c>
      <c r="E151" s="7" t="s">
        <v>296</v>
      </c>
      <c r="F151" s="133">
        <f t="shared" si="12"/>
        <v>420000</v>
      </c>
      <c r="G151" s="133">
        <f t="shared" si="12"/>
        <v>420000</v>
      </c>
    </row>
    <row r="152" spans="1:7" ht="12.75" customHeight="1">
      <c r="A152" s="3" t="s">
        <v>12</v>
      </c>
      <c r="B152" s="58">
        <v>166</v>
      </c>
      <c r="C152" s="6" t="s">
        <v>321</v>
      </c>
      <c r="D152" s="6" t="s">
        <v>13</v>
      </c>
      <c r="E152" s="7" t="s">
        <v>296</v>
      </c>
      <c r="F152" s="133">
        <f t="shared" si="12"/>
        <v>420000</v>
      </c>
      <c r="G152" s="133">
        <f t="shared" si="12"/>
        <v>420000</v>
      </c>
    </row>
    <row r="153" spans="1:7" ht="16.5" customHeight="1">
      <c r="A153" s="3" t="s">
        <v>14</v>
      </c>
      <c r="B153" s="58">
        <v>166</v>
      </c>
      <c r="C153" s="8" t="s">
        <v>321</v>
      </c>
      <c r="D153" s="8" t="s">
        <v>13</v>
      </c>
      <c r="E153" s="9" t="s">
        <v>7</v>
      </c>
      <c r="F153" s="133">
        <f t="shared" si="12"/>
        <v>420000</v>
      </c>
      <c r="G153" s="133">
        <f t="shared" si="12"/>
        <v>420000</v>
      </c>
    </row>
    <row r="154" spans="1:7" s="1" customFormat="1" ht="16.5" customHeight="1">
      <c r="A154" s="44" t="s">
        <v>147</v>
      </c>
      <c r="B154" s="71">
        <v>166</v>
      </c>
      <c r="C154" s="45" t="s">
        <v>321</v>
      </c>
      <c r="D154" s="45" t="s">
        <v>13</v>
      </c>
      <c r="E154" s="60" t="s">
        <v>7</v>
      </c>
      <c r="F154" s="135">
        <v>420000</v>
      </c>
      <c r="G154" s="135">
        <v>420000</v>
      </c>
    </row>
    <row r="155" spans="1:7" s="80" customFormat="1" ht="42" customHeight="1">
      <c r="A155" s="78" t="s">
        <v>497</v>
      </c>
      <c r="B155" s="79" t="s">
        <v>553</v>
      </c>
      <c r="C155" s="79"/>
      <c r="D155" s="79"/>
      <c r="E155" s="79"/>
      <c r="F155" s="130">
        <f>F162+F156</f>
        <v>21640000</v>
      </c>
      <c r="G155" s="130">
        <f>G162+G156</f>
        <v>23040000</v>
      </c>
    </row>
    <row r="156" spans="1:7" s="80" customFormat="1" ht="15.75" customHeight="1">
      <c r="A156" s="22" t="s">
        <v>476</v>
      </c>
      <c r="B156" s="57">
        <v>177</v>
      </c>
      <c r="C156" s="23" t="s">
        <v>307</v>
      </c>
      <c r="D156" s="23" t="s">
        <v>297</v>
      </c>
      <c r="E156" s="24" t="s">
        <v>296</v>
      </c>
      <c r="F156" s="130">
        <f aca="true" t="shared" si="13" ref="F156:G160">F157</f>
        <v>2000000</v>
      </c>
      <c r="G156" s="130">
        <f t="shared" si="13"/>
        <v>2000000</v>
      </c>
    </row>
    <row r="157" spans="1:7" s="126" customFormat="1" ht="16.5" customHeight="1">
      <c r="A157" s="5" t="s">
        <v>326</v>
      </c>
      <c r="B157" s="81" t="s">
        <v>553</v>
      </c>
      <c r="C157" s="10" t="s">
        <v>313</v>
      </c>
      <c r="D157" s="10" t="s">
        <v>297</v>
      </c>
      <c r="E157" s="10" t="s">
        <v>296</v>
      </c>
      <c r="F157" s="136">
        <f t="shared" si="13"/>
        <v>2000000</v>
      </c>
      <c r="G157" s="136">
        <f t="shared" si="13"/>
        <v>2000000</v>
      </c>
    </row>
    <row r="158" spans="1:7" s="80" customFormat="1" ht="16.5" customHeight="1">
      <c r="A158" s="4" t="s">
        <v>327</v>
      </c>
      <c r="B158" s="68" t="s">
        <v>553</v>
      </c>
      <c r="C158" s="8" t="s">
        <v>313</v>
      </c>
      <c r="D158" s="8" t="s">
        <v>5</v>
      </c>
      <c r="E158" s="9" t="s">
        <v>296</v>
      </c>
      <c r="F158" s="137">
        <f t="shared" si="13"/>
        <v>2000000</v>
      </c>
      <c r="G158" s="137">
        <f t="shared" si="13"/>
        <v>2000000</v>
      </c>
    </row>
    <row r="159" spans="1:7" s="80" customFormat="1" ht="15.75" customHeight="1">
      <c r="A159" s="4" t="s">
        <v>337</v>
      </c>
      <c r="B159" s="68" t="s">
        <v>553</v>
      </c>
      <c r="C159" s="8" t="s">
        <v>313</v>
      </c>
      <c r="D159" s="8" t="s">
        <v>316</v>
      </c>
      <c r="E159" s="9" t="s">
        <v>296</v>
      </c>
      <c r="F159" s="137">
        <f t="shared" si="13"/>
        <v>2000000</v>
      </c>
      <c r="G159" s="137">
        <f t="shared" si="13"/>
        <v>2000000</v>
      </c>
    </row>
    <row r="160" spans="1:7" s="80" customFormat="1" ht="15.75" customHeight="1">
      <c r="A160" s="4" t="s">
        <v>6</v>
      </c>
      <c r="B160" s="68" t="s">
        <v>553</v>
      </c>
      <c r="C160" s="8" t="s">
        <v>313</v>
      </c>
      <c r="D160" s="8" t="s">
        <v>316</v>
      </c>
      <c r="E160" s="9" t="s">
        <v>7</v>
      </c>
      <c r="F160" s="137">
        <f t="shared" si="13"/>
        <v>2000000</v>
      </c>
      <c r="G160" s="137">
        <f t="shared" si="13"/>
        <v>2000000</v>
      </c>
    </row>
    <row r="161" spans="1:7" s="80" customFormat="1" ht="31.5" customHeight="1">
      <c r="A161" s="44" t="s">
        <v>575</v>
      </c>
      <c r="B161" s="77" t="s">
        <v>553</v>
      </c>
      <c r="C161" s="45" t="s">
        <v>313</v>
      </c>
      <c r="D161" s="45" t="s">
        <v>165</v>
      </c>
      <c r="E161" s="45" t="s">
        <v>7</v>
      </c>
      <c r="F161" s="137">
        <v>2000000</v>
      </c>
      <c r="G161" s="137">
        <v>2000000</v>
      </c>
    </row>
    <row r="162" spans="1:7" s="67" customFormat="1" ht="29.25" customHeight="1">
      <c r="A162" s="25" t="s">
        <v>491</v>
      </c>
      <c r="B162" s="79" t="s">
        <v>553</v>
      </c>
      <c r="C162" s="26" t="s">
        <v>484</v>
      </c>
      <c r="D162" s="26" t="s">
        <v>297</v>
      </c>
      <c r="E162" s="26" t="s">
        <v>296</v>
      </c>
      <c r="F162" s="131">
        <f>SUM(F163,F167)</f>
        <v>19640000</v>
      </c>
      <c r="G162" s="131">
        <f>SUM(G163,G167)</f>
        <v>21040000</v>
      </c>
    </row>
    <row r="163" spans="1:7" s="67" customFormat="1" ht="45.75" customHeight="1">
      <c r="A163" s="5" t="s">
        <v>545</v>
      </c>
      <c r="B163" s="81" t="s">
        <v>553</v>
      </c>
      <c r="C163" s="10" t="s">
        <v>496</v>
      </c>
      <c r="D163" s="10" t="s">
        <v>297</v>
      </c>
      <c r="E163" s="10" t="s">
        <v>296</v>
      </c>
      <c r="F163" s="132">
        <f aca="true" t="shared" si="14" ref="F163:G165">F164</f>
        <v>18200000</v>
      </c>
      <c r="G163" s="132">
        <f t="shared" si="14"/>
        <v>19500000</v>
      </c>
    </row>
    <row r="164" spans="1:7" s="67" customFormat="1" ht="39" customHeight="1">
      <c r="A164" s="4" t="s">
        <v>170</v>
      </c>
      <c r="B164" s="68" t="s">
        <v>553</v>
      </c>
      <c r="C164" s="8" t="s">
        <v>496</v>
      </c>
      <c r="D164" s="8" t="s">
        <v>123</v>
      </c>
      <c r="E164" s="8" t="s">
        <v>296</v>
      </c>
      <c r="F164" s="133">
        <f t="shared" si="14"/>
        <v>18200000</v>
      </c>
      <c r="G164" s="133">
        <f t="shared" si="14"/>
        <v>19500000</v>
      </c>
    </row>
    <row r="165" spans="1:7" s="67" customFormat="1" ht="25.5">
      <c r="A165" s="4" t="s">
        <v>27</v>
      </c>
      <c r="B165" s="68" t="s">
        <v>553</v>
      </c>
      <c r="C165" s="8" t="s">
        <v>496</v>
      </c>
      <c r="D165" s="8" t="s">
        <v>124</v>
      </c>
      <c r="E165" s="8" t="s">
        <v>296</v>
      </c>
      <c r="F165" s="133">
        <f t="shared" si="14"/>
        <v>18200000</v>
      </c>
      <c r="G165" s="133">
        <f t="shared" si="14"/>
        <v>19500000</v>
      </c>
    </row>
    <row r="166" spans="1:7" s="67" customFormat="1" ht="14.25" customHeight="1">
      <c r="A166" s="4" t="s">
        <v>184</v>
      </c>
      <c r="B166" s="68" t="s">
        <v>553</v>
      </c>
      <c r="C166" s="8" t="s">
        <v>496</v>
      </c>
      <c r="D166" s="8" t="s">
        <v>124</v>
      </c>
      <c r="E166" s="8" t="s">
        <v>319</v>
      </c>
      <c r="F166" s="133">
        <v>18200000</v>
      </c>
      <c r="G166" s="133">
        <v>19500000</v>
      </c>
    </row>
    <row r="167" spans="1:7" s="63" customFormat="1" ht="15">
      <c r="A167" s="5" t="s">
        <v>121</v>
      </c>
      <c r="B167" s="81" t="s">
        <v>553</v>
      </c>
      <c r="C167" s="10" t="s">
        <v>122</v>
      </c>
      <c r="D167" s="10" t="s">
        <v>297</v>
      </c>
      <c r="E167" s="10" t="s">
        <v>296</v>
      </c>
      <c r="F167" s="132">
        <f aca="true" t="shared" si="15" ref="F167:G169">F168</f>
        <v>1440000</v>
      </c>
      <c r="G167" s="132">
        <f t="shared" si="15"/>
        <v>1540000</v>
      </c>
    </row>
    <row r="168" spans="1:7" s="67" customFormat="1" ht="38.25">
      <c r="A168" s="4" t="s">
        <v>170</v>
      </c>
      <c r="B168" s="68" t="s">
        <v>553</v>
      </c>
      <c r="C168" s="8" t="s">
        <v>122</v>
      </c>
      <c r="D168" s="8" t="s">
        <v>123</v>
      </c>
      <c r="E168" s="8" t="s">
        <v>296</v>
      </c>
      <c r="F168" s="133">
        <f t="shared" si="15"/>
        <v>1440000</v>
      </c>
      <c r="G168" s="133">
        <f t="shared" si="15"/>
        <v>1540000</v>
      </c>
    </row>
    <row r="169" spans="1:7" s="67" customFormat="1" ht="25.5">
      <c r="A169" s="4" t="s">
        <v>27</v>
      </c>
      <c r="B169" s="68" t="s">
        <v>553</v>
      </c>
      <c r="C169" s="8" t="s">
        <v>122</v>
      </c>
      <c r="D169" s="8" t="s">
        <v>124</v>
      </c>
      <c r="E169" s="8" t="s">
        <v>296</v>
      </c>
      <c r="F169" s="133">
        <f t="shared" si="15"/>
        <v>1440000</v>
      </c>
      <c r="G169" s="133">
        <f t="shared" si="15"/>
        <v>1540000</v>
      </c>
    </row>
    <row r="170" spans="1:7" s="67" customFormat="1" ht="12" customHeight="1">
      <c r="A170" s="4" t="s">
        <v>346</v>
      </c>
      <c r="B170" s="68" t="s">
        <v>553</v>
      </c>
      <c r="C170" s="8" t="s">
        <v>122</v>
      </c>
      <c r="D170" s="8" t="s">
        <v>124</v>
      </c>
      <c r="E170" s="8" t="s">
        <v>319</v>
      </c>
      <c r="F170" s="133">
        <v>1440000</v>
      </c>
      <c r="G170" s="133">
        <v>1540000</v>
      </c>
    </row>
    <row r="171" spans="1:7" s="56" customFormat="1" ht="31.5" customHeight="1">
      <c r="A171" s="78" t="s">
        <v>490</v>
      </c>
      <c r="B171" s="79" t="s">
        <v>552</v>
      </c>
      <c r="C171" s="79"/>
      <c r="D171" s="79"/>
      <c r="E171" s="79"/>
      <c r="F171" s="130">
        <f>SUM(F172,F180)</f>
        <v>62220000</v>
      </c>
      <c r="G171" s="130">
        <f>SUM(G172,G180)</f>
        <v>64315000</v>
      </c>
    </row>
    <row r="172" spans="1:7" s="56" customFormat="1" ht="16.5" customHeight="1">
      <c r="A172" s="25" t="s">
        <v>325</v>
      </c>
      <c r="B172" s="79" t="s">
        <v>552</v>
      </c>
      <c r="C172" s="26" t="s">
        <v>307</v>
      </c>
      <c r="D172" s="26" t="s">
        <v>297</v>
      </c>
      <c r="E172" s="26" t="s">
        <v>296</v>
      </c>
      <c r="F172" s="131">
        <f>F173</f>
        <v>11350000</v>
      </c>
      <c r="G172" s="131">
        <f>G173</f>
        <v>11700000</v>
      </c>
    </row>
    <row r="173" spans="1:7" s="56" customFormat="1" ht="14.25" customHeight="1">
      <c r="A173" s="5" t="s">
        <v>341</v>
      </c>
      <c r="B173" s="81" t="s">
        <v>552</v>
      </c>
      <c r="C173" s="10" t="s">
        <v>313</v>
      </c>
      <c r="D173" s="10" t="s">
        <v>297</v>
      </c>
      <c r="E173" s="10" t="s">
        <v>296</v>
      </c>
      <c r="F173" s="132">
        <f>F175</f>
        <v>11350000</v>
      </c>
      <c r="G173" s="132">
        <f>G175</f>
        <v>11700000</v>
      </c>
    </row>
    <row r="174" spans="1:7" s="56" customFormat="1" ht="28.5" customHeight="1">
      <c r="A174" s="4" t="s">
        <v>327</v>
      </c>
      <c r="B174" s="58">
        <v>188</v>
      </c>
      <c r="C174" s="8" t="s">
        <v>313</v>
      </c>
      <c r="D174" s="8" t="s">
        <v>5</v>
      </c>
      <c r="E174" s="9" t="s">
        <v>296</v>
      </c>
      <c r="F174" s="133">
        <f>F175</f>
        <v>11350000</v>
      </c>
      <c r="G174" s="133">
        <f>G175</f>
        <v>11700000</v>
      </c>
    </row>
    <row r="175" spans="1:7" s="56" customFormat="1" ht="15.75" customHeight="1">
      <c r="A175" s="4" t="s">
        <v>337</v>
      </c>
      <c r="B175" s="58">
        <v>188</v>
      </c>
      <c r="C175" s="8" t="s">
        <v>313</v>
      </c>
      <c r="D175" s="8" t="s">
        <v>316</v>
      </c>
      <c r="E175" s="9" t="s">
        <v>296</v>
      </c>
      <c r="F175" s="133">
        <f>SUM(F176,F178)</f>
        <v>11350000</v>
      </c>
      <c r="G175" s="133">
        <f>SUM(G176,G178)</f>
        <v>11700000</v>
      </c>
    </row>
    <row r="176" spans="1:7" s="56" customFormat="1" ht="38.25">
      <c r="A176" s="4" t="s">
        <v>518</v>
      </c>
      <c r="B176" s="68" t="s">
        <v>552</v>
      </c>
      <c r="C176" s="8" t="s">
        <v>313</v>
      </c>
      <c r="D176" s="8" t="s">
        <v>164</v>
      </c>
      <c r="E176" s="8" t="s">
        <v>296</v>
      </c>
      <c r="F176" s="133">
        <f>F177</f>
        <v>7600000</v>
      </c>
      <c r="G176" s="133">
        <f>G177</f>
        <v>7600000</v>
      </c>
    </row>
    <row r="177" spans="1:7" s="80" customFormat="1" ht="14.25" customHeight="1">
      <c r="A177" s="4" t="s">
        <v>6</v>
      </c>
      <c r="B177" s="68" t="s">
        <v>552</v>
      </c>
      <c r="C177" s="8" t="s">
        <v>313</v>
      </c>
      <c r="D177" s="8" t="s">
        <v>164</v>
      </c>
      <c r="E177" s="8" t="s">
        <v>7</v>
      </c>
      <c r="F177" s="133">
        <v>7600000</v>
      </c>
      <c r="G177" s="133">
        <v>7600000</v>
      </c>
    </row>
    <row r="178" spans="1:7" s="80" customFormat="1" ht="27" customHeight="1">
      <c r="A178" s="4" t="s">
        <v>138</v>
      </c>
      <c r="B178" s="68" t="s">
        <v>552</v>
      </c>
      <c r="C178" s="8" t="s">
        <v>313</v>
      </c>
      <c r="D178" s="8" t="s">
        <v>139</v>
      </c>
      <c r="E178" s="8" t="s">
        <v>296</v>
      </c>
      <c r="F178" s="133">
        <f>F179</f>
        <v>3750000</v>
      </c>
      <c r="G178" s="133">
        <f>G179</f>
        <v>4100000</v>
      </c>
    </row>
    <row r="179" spans="1:7" s="80" customFormat="1" ht="14.25" customHeight="1">
      <c r="A179" s="4" t="s">
        <v>6</v>
      </c>
      <c r="B179" s="68" t="s">
        <v>552</v>
      </c>
      <c r="C179" s="8" t="s">
        <v>313</v>
      </c>
      <c r="D179" s="8" t="s">
        <v>139</v>
      </c>
      <c r="E179" s="8" t="s">
        <v>7</v>
      </c>
      <c r="F179" s="133">
        <v>3750000</v>
      </c>
      <c r="G179" s="133">
        <v>4100000</v>
      </c>
    </row>
    <row r="180" spans="1:7" ht="28.5">
      <c r="A180" s="25" t="s">
        <v>491</v>
      </c>
      <c r="B180" s="79" t="s">
        <v>552</v>
      </c>
      <c r="C180" s="26" t="s">
        <v>484</v>
      </c>
      <c r="D180" s="26" t="s">
        <v>297</v>
      </c>
      <c r="E180" s="26" t="s">
        <v>296</v>
      </c>
      <c r="F180" s="131">
        <f>F181</f>
        <v>50870000</v>
      </c>
      <c r="G180" s="131">
        <f>G181</f>
        <v>52615000</v>
      </c>
    </row>
    <row r="181" spans="1:7" ht="13.5" customHeight="1">
      <c r="A181" s="5" t="s">
        <v>492</v>
      </c>
      <c r="B181" s="81" t="s">
        <v>552</v>
      </c>
      <c r="C181" s="10" t="s">
        <v>485</v>
      </c>
      <c r="D181" s="10" t="s">
        <v>297</v>
      </c>
      <c r="E181" s="10" t="s">
        <v>296</v>
      </c>
      <c r="F181" s="132">
        <f>F182+F194</f>
        <v>50870000</v>
      </c>
      <c r="G181" s="132">
        <f>G182+G194</f>
        <v>52615000</v>
      </c>
    </row>
    <row r="182" spans="1:7" s="67" customFormat="1" ht="15" customHeight="1">
      <c r="A182" s="113" t="s">
        <v>493</v>
      </c>
      <c r="B182" s="77" t="s">
        <v>552</v>
      </c>
      <c r="C182" s="45" t="s">
        <v>485</v>
      </c>
      <c r="D182" s="45" t="s">
        <v>297</v>
      </c>
      <c r="E182" s="45" t="s">
        <v>296</v>
      </c>
      <c r="F182" s="135">
        <f>F183</f>
        <v>46700000</v>
      </c>
      <c r="G182" s="135">
        <f>G183</f>
        <v>48120000</v>
      </c>
    </row>
    <row r="183" spans="1:7" s="67" customFormat="1" ht="15">
      <c r="A183" s="4" t="s">
        <v>494</v>
      </c>
      <c r="B183" s="68" t="s">
        <v>552</v>
      </c>
      <c r="C183" s="8" t="s">
        <v>485</v>
      </c>
      <c r="D183" s="8" t="s">
        <v>486</v>
      </c>
      <c r="E183" s="8" t="s">
        <v>296</v>
      </c>
      <c r="F183" s="133">
        <f>SUM(F186,F188,F190,F192,F184)</f>
        <v>46700000</v>
      </c>
      <c r="G183" s="133">
        <f>SUM(G186,G188,G190,G192,G184)</f>
        <v>48120000</v>
      </c>
    </row>
    <row r="184" spans="1:7" s="67" customFormat="1" ht="64.5" customHeight="1">
      <c r="A184" s="4" t="s">
        <v>197</v>
      </c>
      <c r="B184" s="68" t="s">
        <v>552</v>
      </c>
      <c r="C184" s="8" t="s">
        <v>485</v>
      </c>
      <c r="D184" s="8" t="s">
        <v>196</v>
      </c>
      <c r="E184" s="8" t="s">
        <v>296</v>
      </c>
      <c r="F184" s="133">
        <f>F185</f>
        <v>8000000</v>
      </c>
      <c r="G184" s="133">
        <f>G185</f>
        <v>8600000</v>
      </c>
    </row>
    <row r="185" spans="1:7" s="67" customFormat="1" ht="27.75" customHeight="1">
      <c r="A185" s="4" t="s">
        <v>1</v>
      </c>
      <c r="B185" s="68" t="s">
        <v>552</v>
      </c>
      <c r="C185" s="8" t="s">
        <v>485</v>
      </c>
      <c r="D185" s="8" t="s">
        <v>196</v>
      </c>
      <c r="E185" s="8" t="s">
        <v>487</v>
      </c>
      <c r="F185" s="133">
        <v>8000000</v>
      </c>
      <c r="G185" s="133">
        <v>8600000</v>
      </c>
    </row>
    <row r="186" spans="1:7" s="67" customFormat="1" ht="15">
      <c r="A186" s="4" t="s">
        <v>112</v>
      </c>
      <c r="B186" s="68" t="s">
        <v>552</v>
      </c>
      <c r="C186" s="8" t="s">
        <v>485</v>
      </c>
      <c r="D186" s="8" t="s">
        <v>113</v>
      </c>
      <c r="E186" s="8" t="s">
        <v>296</v>
      </c>
      <c r="F186" s="133">
        <f>F187</f>
        <v>24000000</v>
      </c>
      <c r="G186" s="133">
        <f>G187</f>
        <v>24500000</v>
      </c>
    </row>
    <row r="187" spans="1:7" s="67" customFormat="1" ht="29.25" customHeight="1">
      <c r="A187" s="4" t="s">
        <v>1</v>
      </c>
      <c r="B187" s="68" t="s">
        <v>552</v>
      </c>
      <c r="C187" s="8" t="s">
        <v>485</v>
      </c>
      <c r="D187" s="8" t="s">
        <v>113</v>
      </c>
      <c r="E187" s="8" t="s">
        <v>487</v>
      </c>
      <c r="F187" s="133">
        <v>24000000</v>
      </c>
      <c r="G187" s="133">
        <v>24500000</v>
      </c>
    </row>
    <row r="188" spans="1:7" s="67" customFormat="1" ht="29.25" customHeight="1">
      <c r="A188" s="4" t="s">
        <v>115</v>
      </c>
      <c r="B188" s="68" t="s">
        <v>552</v>
      </c>
      <c r="C188" s="8" t="s">
        <v>485</v>
      </c>
      <c r="D188" s="8" t="s">
        <v>116</v>
      </c>
      <c r="E188" s="8" t="s">
        <v>296</v>
      </c>
      <c r="F188" s="133">
        <f>F189</f>
        <v>12500000</v>
      </c>
      <c r="G188" s="133">
        <f>G189</f>
        <v>12700000</v>
      </c>
    </row>
    <row r="189" spans="1:7" s="67" customFormat="1" ht="29.25" customHeight="1">
      <c r="A189" s="4" t="s">
        <v>1</v>
      </c>
      <c r="B189" s="68" t="s">
        <v>552</v>
      </c>
      <c r="C189" s="8" t="s">
        <v>485</v>
      </c>
      <c r="D189" s="8" t="s">
        <v>116</v>
      </c>
      <c r="E189" s="8" t="s">
        <v>487</v>
      </c>
      <c r="F189" s="133">
        <v>12500000</v>
      </c>
      <c r="G189" s="133">
        <v>12700000</v>
      </c>
    </row>
    <row r="190" spans="1:7" s="67" customFormat="1" ht="14.25" customHeight="1">
      <c r="A190" s="4" t="s">
        <v>117</v>
      </c>
      <c r="B190" s="68" t="s">
        <v>552</v>
      </c>
      <c r="C190" s="8" t="s">
        <v>485</v>
      </c>
      <c r="D190" s="8" t="s">
        <v>118</v>
      </c>
      <c r="E190" s="8" t="s">
        <v>296</v>
      </c>
      <c r="F190" s="133">
        <f>F191</f>
        <v>600000</v>
      </c>
      <c r="G190" s="133">
        <f>G191</f>
        <v>620000</v>
      </c>
    </row>
    <row r="191" spans="1:7" s="67" customFormat="1" ht="29.25" customHeight="1">
      <c r="A191" s="4" t="s">
        <v>1</v>
      </c>
      <c r="B191" s="68" t="s">
        <v>552</v>
      </c>
      <c r="C191" s="8" t="s">
        <v>485</v>
      </c>
      <c r="D191" s="8" t="s">
        <v>118</v>
      </c>
      <c r="E191" s="8" t="s">
        <v>487</v>
      </c>
      <c r="F191" s="133">
        <v>600000</v>
      </c>
      <c r="G191" s="133">
        <v>620000</v>
      </c>
    </row>
    <row r="192" spans="1:7" s="67" customFormat="1" ht="38.25">
      <c r="A192" s="4" t="s">
        <v>119</v>
      </c>
      <c r="B192" s="68" t="s">
        <v>552</v>
      </c>
      <c r="C192" s="8" t="s">
        <v>485</v>
      </c>
      <c r="D192" s="8" t="s">
        <v>120</v>
      </c>
      <c r="E192" s="8" t="s">
        <v>296</v>
      </c>
      <c r="F192" s="133">
        <f>F193</f>
        <v>1600000</v>
      </c>
      <c r="G192" s="133">
        <f>G193</f>
        <v>1700000</v>
      </c>
    </row>
    <row r="193" spans="1:7" s="67" customFormat="1" ht="14.25" customHeight="1">
      <c r="A193" s="4" t="s">
        <v>359</v>
      </c>
      <c r="B193" s="68" t="s">
        <v>552</v>
      </c>
      <c r="C193" s="8" t="s">
        <v>485</v>
      </c>
      <c r="D193" s="8" t="s">
        <v>120</v>
      </c>
      <c r="E193" s="8" t="s">
        <v>318</v>
      </c>
      <c r="F193" s="133">
        <v>1600000</v>
      </c>
      <c r="G193" s="133">
        <v>1700000</v>
      </c>
    </row>
    <row r="194" spans="1:7" ht="27">
      <c r="A194" s="113" t="s">
        <v>495</v>
      </c>
      <c r="B194" s="77" t="s">
        <v>552</v>
      </c>
      <c r="C194" s="45" t="s">
        <v>485</v>
      </c>
      <c r="D194" s="45" t="s">
        <v>297</v>
      </c>
      <c r="E194" s="45" t="s">
        <v>296</v>
      </c>
      <c r="F194" s="135">
        <f>SUM(F195,F206)</f>
        <v>4170000</v>
      </c>
      <c r="G194" s="135">
        <f>SUM(G195,G206)</f>
        <v>4495000</v>
      </c>
    </row>
    <row r="195" spans="1:7" s="67" customFormat="1" ht="15">
      <c r="A195" s="4" t="s">
        <v>494</v>
      </c>
      <c r="B195" s="68" t="s">
        <v>552</v>
      </c>
      <c r="C195" s="8" t="s">
        <v>485</v>
      </c>
      <c r="D195" s="8" t="s">
        <v>486</v>
      </c>
      <c r="E195" s="8" t="s">
        <v>296</v>
      </c>
      <c r="F195" s="133">
        <f>SUM(F196,F198,F200,F202,F204)</f>
        <v>4020000</v>
      </c>
      <c r="G195" s="133">
        <f>SUM(G196,G198,G200,G202,G204)</f>
        <v>4335000</v>
      </c>
    </row>
    <row r="196" spans="1:7" s="67" customFormat="1" ht="67.5" customHeight="1">
      <c r="A196" s="4" t="s">
        <v>197</v>
      </c>
      <c r="B196" s="68" t="s">
        <v>552</v>
      </c>
      <c r="C196" s="8" t="s">
        <v>485</v>
      </c>
      <c r="D196" s="8" t="s">
        <v>196</v>
      </c>
      <c r="E196" s="8" t="s">
        <v>296</v>
      </c>
      <c r="F196" s="133">
        <f>F197</f>
        <v>850000</v>
      </c>
      <c r="G196" s="133">
        <f>G197</f>
        <v>900000</v>
      </c>
    </row>
    <row r="197" spans="1:7" s="67" customFormat="1" ht="27" customHeight="1">
      <c r="A197" s="4" t="s">
        <v>1</v>
      </c>
      <c r="B197" s="68" t="s">
        <v>552</v>
      </c>
      <c r="C197" s="8" t="s">
        <v>485</v>
      </c>
      <c r="D197" s="8" t="s">
        <v>196</v>
      </c>
      <c r="E197" s="8" t="s">
        <v>487</v>
      </c>
      <c r="F197" s="133">
        <v>850000</v>
      </c>
      <c r="G197" s="133">
        <v>900000</v>
      </c>
    </row>
    <row r="198" spans="1:7" s="67" customFormat="1" ht="15">
      <c r="A198" s="4" t="s">
        <v>112</v>
      </c>
      <c r="B198" s="68" t="s">
        <v>552</v>
      </c>
      <c r="C198" s="8" t="s">
        <v>485</v>
      </c>
      <c r="D198" s="8" t="s">
        <v>113</v>
      </c>
      <c r="E198" s="8" t="s">
        <v>296</v>
      </c>
      <c r="F198" s="133">
        <f>F199</f>
        <v>1200000</v>
      </c>
      <c r="G198" s="133">
        <f>G199</f>
        <v>1250000</v>
      </c>
    </row>
    <row r="199" spans="1:7" s="67" customFormat="1" ht="39.75" customHeight="1">
      <c r="A199" s="4" t="s">
        <v>1</v>
      </c>
      <c r="B199" s="68" t="s">
        <v>552</v>
      </c>
      <c r="C199" s="8" t="s">
        <v>485</v>
      </c>
      <c r="D199" s="8" t="s">
        <v>113</v>
      </c>
      <c r="E199" s="8" t="s">
        <v>487</v>
      </c>
      <c r="F199" s="133">
        <v>1200000</v>
      </c>
      <c r="G199" s="133">
        <v>1250000</v>
      </c>
    </row>
    <row r="200" spans="1:7" s="67" customFormat="1" ht="28.5" customHeight="1">
      <c r="A200" s="4" t="s">
        <v>115</v>
      </c>
      <c r="B200" s="68" t="s">
        <v>552</v>
      </c>
      <c r="C200" s="8" t="s">
        <v>485</v>
      </c>
      <c r="D200" s="8" t="s">
        <v>116</v>
      </c>
      <c r="E200" s="8" t="s">
        <v>296</v>
      </c>
      <c r="F200" s="133">
        <f>F201</f>
        <v>1600000</v>
      </c>
      <c r="G200" s="133">
        <f>G201</f>
        <v>1700000</v>
      </c>
    </row>
    <row r="201" spans="1:7" s="67" customFormat="1" ht="27.75" customHeight="1">
      <c r="A201" s="4" t="s">
        <v>1</v>
      </c>
      <c r="B201" s="68" t="s">
        <v>552</v>
      </c>
      <c r="C201" s="8" t="s">
        <v>485</v>
      </c>
      <c r="D201" s="8" t="s">
        <v>116</v>
      </c>
      <c r="E201" s="8" t="s">
        <v>487</v>
      </c>
      <c r="F201" s="133">
        <v>1600000</v>
      </c>
      <c r="G201" s="133">
        <v>1700000</v>
      </c>
    </row>
    <row r="202" spans="1:7" s="67" customFormat="1" ht="15">
      <c r="A202" s="4" t="s">
        <v>117</v>
      </c>
      <c r="B202" s="68" t="s">
        <v>552</v>
      </c>
      <c r="C202" s="8" t="s">
        <v>485</v>
      </c>
      <c r="D202" s="8" t="s">
        <v>118</v>
      </c>
      <c r="E202" s="8" t="s">
        <v>296</v>
      </c>
      <c r="F202" s="133">
        <f>F203</f>
        <v>80000</v>
      </c>
      <c r="G202" s="133">
        <f>G203</f>
        <v>85000</v>
      </c>
    </row>
    <row r="203" spans="1:7" s="67" customFormat="1" ht="25.5" customHeight="1">
      <c r="A203" s="4" t="s">
        <v>1</v>
      </c>
      <c r="B203" s="68" t="s">
        <v>552</v>
      </c>
      <c r="C203" s="8" t="s">
        <v>485</v>
      </c>
      <c r="D203" s="8" t="s">
        <v>118</v>
      </c>
      <c r="E203" s="8" t="s">
        <v>487</v>
      </c>
      <c r="F203" s="133">
        <v>80000</v>
      </c>
      <c r="G203" s="133">
        <v>85000</v>
      </c>
    </row>
    <row r="204" spans="1:7" s="67" customFormat="1" ht="38.25">
      <c r="A204" s="4" t="s">
        <v>119</v>
      </c>
      <c r="B204" s="68" t="s">
        <v>552</v>
      </c>
      <c r="C204" s="8" t="s">
        <v>485</v>
      </c>
      <c r="D204" s="8" t="s">
        <v>120</v>
      </c>
      <c r="E204" s="8" t="s">
        <v>296</v>
      </c>
      <c r="F204" s="133">
        <f>F205</f>
        <v>290000</v>
      </c>
      <c r="G204" s="133">
        <f>G205</f>
        <v>400000</v>
      </c>
    </row>
    <row r="205" spans="1:7" s="67" customFormat="1" ht="15">
      <c r="A205" s="4" t="s">
        <v>359</v>
      </c>
      <c r="B205" s="68" t="s">
        <v>552</v>
      </c>
      <c r="C205" s="8" t="s">
        <v>485</v>
      </c>
      <c r="D205" s="8" t="s">
        <v>120</v>
      </c>
      <c r="E205" s="8" t="s">
        <v>318</v>
      </c>
      <c r="F205" s="133">
        <v>290000</v>
      </c>
      <c r="G205" s="133">
        <v>400000</v>
      </c>
    </row>
    <row r="206" spans="1:7" s="67" customFormat="1" ht="38.25">
      <c r="A206" s="4" t="s">
        <v>348</v>
      </c>
      <c r="B206" s="68" t="s">
        <v>552</v>
      </c>
      <c r="C206" s="8" t="s">
        <v>485</v>
      </c>
      <c r="D206" s="8" t="s">
        <v>303</v>
      </c>
      <c r="E206" s="8" t="s">
        <v>296</v>
      </c>
      <c r="F206" s="133">
        <f>F207</f>
        <v>150000</v>
      </c>
      <c r="G206" s="133">
        <f>G207</f>
        <v>160000</v>
      </c>
    </row>
    <row r="207" spans="1:7" s="67" customFormat="1" ht="25.5">
      <c r="A207" s="4" t="s">
        <v>27</v>
      </c>
      <c r="B207" s="68" t="s">
        <v>552</v>
      </c>
      <c r="C207" s="8" t="s">
        <v>485</v>
      </c>
      <c r="D207" s="8" t="s">
        <v>29</v>
      </c>
      <c r="E207" s="8" t="s">
        <v>296</v>
      </c>
      <c r="F207" s="133">
        <f>F208</f>
        <v>150000</v>
      </c>
      <c r="G207" s="133">
        <f>G208</f>
        <v>160000</v>
      </c>
    </row>
    <row r="208" spans="1:7" s="67" customFormat="1" ht="27" customHeight="1">
      <c r="A208" s="4" t="s">
        <v>1</v>
      </c>
      <c r="B208" s="68" t="s">
        <v>552</v>
      </c>
      <c r="C208" s="8" t="s">
        <v>485</v>
      </c>
      <c r="D208" s="8" t="s">
        <v>29</v>
      </c>
      <c r="E208" s="8" t="s">
        <v>487</v>
      </c>
      <c r="F208" s="133">
        <v>150000</v>
      </c>
      <c r="G208" s="133">
        <v>160000</v>
      </c>
    </row>
    <row r="209" spans="1:7" s="56" customFormat="1" ht="29.25" customHeight="1">
      <c r="A209" s="78" t="s">
        <v>517</v>
      </c>
      <c r="B209" s="79" t="s">
        <v>556</v>
      </c>
      <c r="C209" s="79"/>
      <c r="D209" s="79"/>
      <c r="E209" s="79"/>
      <c r="F209" s="130">
        <f>SUM(F210,F254,F259,F267)</f>
        <v>309322907</v>
      </c>
      <c r="G209" s="130">
        <f>SUM(G210,G254,G259,G267)</f>
        <v>332409759</v>
      </c>
    </row>
    <row r="210" spans="1:7" ht="14.25">
      <c r="A210" s="25" t="s">
        <v>325</v>
      </c>
      <c r="B210" s="79" t="s">
        <v>556</v>
      </c>
      <c r="C210" s="26" t="s">
        <v>307</v>
      </c>
      <c r="D210" s="26" t="s">
        <v>297</v>
      </c>
      <c r="E210" s="26" t="s">
        <v>296</v>
      </c>
      <c r="F210" s="131">
        <f>SUM(F211,F215,F219,F225)</f>
        <v>209508102</v>
      </c>
      <c r="G210" s="131">
        <f>SUM(G211,G215,G219,G225)</f>
        <v>226636297</v>
      </c>
    </row>
    <row r="211" spans="1:7" ht="14.25" customHeight="1">
      <c r="A211" s="5" t="s">
        <v>2</v>
      </c>
      <c r="B211" s="79" t="s">
        <v>556</v>
      </c>
      <c r="C211" s="10" t="s">
        <v>506</v>
      </c>
      <c r="D211" s="10" t="s">
        <v>297</v>
      </c>
      <c r="E211" s="10" t="s">
        <v>296</v>
      </c>
      <c r="F211" s="132">
        <f aca="true" t="shared" si="16" ref="F211:G213">F212</f>
        <v>920000</v>
      </c>
      <c r="G211" s="132">
        <f t="shared" si="16"/>
        <v>950000</v>
      </c>
    </row>
    <row r="212" spans="1:7" ht="39" customHeight="1">
      <c r="A212" s="4" t="s">
        <v>134</v>
      </c>
      <c r="B212" s="68" t="s">
        <v>556</v>
      </c>
      <c r="C212" s="8" t="s">
        <v>506</v>
      </c>
      <c r="D212" s="8" t="s">
        <v>131</v>
      </c>
      <c r="E212" s="8" t="s">
        <v>296</v>
      </c>
      <c r="F212" s="133">
        <f t="shared" si="16"/>
        <v>920000</v>
      </c>
      <c r="G212" s="133">
        <f t="shared" si="16"/>
        <v>950000</v>
      </c>
    </row>
    <row r="213" spans="1:7" ht="13.5" customHeight="1">
      <c r="A213" s="4" t="s">
        <v>132</v>
      </c>
      <c r="B213" s="68" t="s">
        <v>556</v>
      </c>
      <c r="C213" s="8" t="s">
        <v>506</v>
      </c>
      <c r="D213" s="8" t="s">
        <v>133</v>
      </c>
      <c r="E213" s="8" t="s">
        <v>296</v>
      </c>
      <c r="F213" s="133">
        <f t="shared" si="16"/>
        <v>920000</v>
      </c>
      <c r="G213" s="133">
        <f t="shared" si="16"/>
        <v>950000</v>
      </c>
    </row>
    <row r="214" spans="1:7" ht="12.75" customHeight="1">
      <c r="A214" s="4" t="s">
        <v>6</v>
      </c>
      <c r="B214" s="68" t="s">
        <v>556</v>
      </c>
      <c r="C214" s="8" t="s">
        <v>506</v>
      </c>
      <c r="D214" s="8" t="s">
        <v>133</v>
      </c>
      <c r="E214" s="8" t="s">
        <v>7</v>
      </c>
      <c r="F214" s="133">
        <v>920000</v>
      </c>
      <c r="G214" s="133">
        <v>950000</v>
      </c>
    </row>
    <row r="215" spans="1:7" ht="27">
      <c r="A215" s="5" t="s">
        <v>522</v>
      </c>
      <c r="B215" s="79" t="s">
        <v>556</v>
      </c>
      <c r="C215" s="10" t="s">
        <v>507</v>
      </c>
      <c r="D215" s="10" t="s">
        <v>297</v>
      </c>
      <c r="E215" s="10" t="s">
        <v>296</v>
      </c>
      <c r="F215" s="132">
        <f aca="true" t="shared" si="17" ref="F215:G217">F216</f>
        <v>3300000</v>
      </c>
      <c r="G215" s="132">
        <f t="shared" si="17"/>
        <v>3300000</v>
      </c>
    </row>
    <row r="216" spans="1:7" ht="15">
      <c r="A216" s="4" t="s">
        <v>523</v>
      </c>
      <c r="B216" s="68" t="s">
        <v>556</v>
      </c>
      <c r="C216" s="8" t="s">
        <v>507</v>
      </c>
      <c r="D216" s="8" t="s">
        <v>508</v>
      </c>
      <c r="E216" s="8" t="s">
        <v>296</v>
      </c>
      <c r="F216" s="133">
        <f t="shared" si="17"/>
        <v>3300000</v>
      </c>
      <c r="G216" s="133">
        <f t="shared" si="17"/>
        <v>3300000</v>
      </c>
    </row>
    <row r="217" spans="1:7" ht="15">
      <c r="A217" s="4" t="s">
        <v>524</v>
      </c>
      <c r="B217" s="68" t="s">
        <v>556</v>
      </c>
      <c r="C217" s="8" t="s">
        <v>507</v>
      </c>
      <c r="D217" s="8" t="s">
        <v>509</v>
      </c>
      <c r="E217" s="8" t="s">
        <v>296</v>
      </c>
      <c r="F217" s="133">
        <f t="shared" si="17"/>
        <v>3300000</v>
      </c>
      <c r="G217" s="133">
        <f t="shared" si="17"/>
        <v>3300000</v>
      </c>
    </row>
    <row r="218" spans="1:7" ht="15">
      <c r="A218" s="4" t="s">
        <v>525</v>
      </c>
      <c r="B218" s="68" t="s">
        <v>556</v>
      </c>
      <c r="C218" s="8" t="s">
        <v>507</v>
      </c>
      <c r="D218" s="8" t="s">
        <v>509</v>
      </c>
      <c r="E218" s="8" t="s">
        <v>314</v>
      </c>
      <c r="F218" s="133">
        <v>3300000</v>
      </c>
      <c r="G218" s="133">
        <v>3300000</v>
      </c>
    </row>
    <row r="219" spans="1:7" ht="15">
      <c r="A219" s="5" t="s">
        <v>526</v>
      </c>
      <c r="B219" s="79" t="s">
        <v>556</v>
      </c>
      <c r="C219" s="10" t="s">
        <v>510</v>
      </c>
      <c r="D219" s="10" t="s">
        <v>297</v>
      </c>
      <c r="E219" s="10" t="s">
        <v>296</v>
      </c>
      <c r="F219" s="132">
        <f aca="true" t="shared" si="18" ref="F219:G221">F220</f>
        <v>10000000</v>
      </c>
      <c r="G219" s="132">
        <f t="shared" si="18"/>
        <v>10000000</v>
      </c>
    </row>
    <row r="220" spans="1:7" s="90" customFormat="1" ht="15">
      <c r="A220" s="4" t="s">
        <v>136</v>
      </c>
      <c r="B220" s="68" t="s">
        <v>556</v>
      </c>
      <c r="C220" s="8" t="s">
        <v>510</v>
      </c>
      <c r="D220" s="8" t="s">
        <v>137</v>
      </c>
      <c r="E220" s="8" t="s">
        <v>296</v>
      </c>
      <c r="F220" s="133">
        <f t="shared" si="18"/>
        <v>10000000</v>
      </c>
      <c r="G220" s="133">
        <f t="shared" si="18"/>
        <v>10000000</v>
      </c>
    </row>
    <row r="221" spans="1:7" s="90" customFormat="1" ht="15">
      <c r="A221" s="4" t="s">
        <v>135</v>
      </c>
      <c r="B221" s="68" t="s">
        <v>556</v>
      </c>
      <c r="C221" s="8" t="s">
        <v>510</v>
      </c>
      <c r="D221" s="8" t="s">
        <v>172</v>
      </c>
      <c r="E221" s="8" t="s">
        <v>296</v>
      </c>
      <c r="F221" s="133">
        <f t="shared" si="18"/>
        <v>10000000</v>
      </c>
      <c r="G221" s="133">
        <f t="shared" si="18"/>
        <v>10000000</v>
      </c>
    </row>
    <row r="222" spans="1:7" s="90" customFormat="1" ht="15">
      <c r="A222" s="4" t="s">
        <v>525</v>
      </c>
      <c r="B222" s="68" t="s">
        <v>556</v>
      </c>
      <c r="C222" s="8" t="s">
        <v>510</v>
      </c>
      <c r="D222" s="8" t="s">
        <v>172</v>
      </c>
      <c r="E222" s="8" t="s">
        <v>314</v>
      </c>
      <c r="F222" s="133">
        <v>10000000</v>
      </c>
      <c r="G222" s="133">
        <v>10000000</v>
      </c>
    </row>
    <row r="223" spans="1:7" ht="15">
      <c r="A223" s="4" t="s">
        <v>413</v>
      </c>
      <c r="B223" s="68"/>
      <c r="C223" s="8"/>
      <c r="D223" s="8"/>
      <c r="E223" s="8"/>
      <c r="F223" s="133"/>
      <c r="G223" s="133"/>
    </row>
    <row r="224" spans="1:7" ht="25.5">
      <c r="A224" s="4" t="s">
        <v>140</v>
      </c>
      <c r="B224" s="68" t="s">
        <v>556</v>
      </c>
      <c r="C224" s="8" t="s">
        <v>510</v>
      </c>
      <c r="D224" s="8" t="s">
        <v>172</v>
      </c>
      <c r="E224" s="8" t="s">
        <v>314</v>
      </c>
      <c r="F224" s="133">
        <v>2800000</v>
      </c>
      <c r="G224" s="133">
        <v>3200000</v>
      </c>
    </row>
    <row r="225" spans="1:7" ht="12.75" customHeight="1">
      <c r="A225" s="5" t="s">
        <v>326</v>
      </c>
      <c r="B225" s="79" t="s">
        <v>556</v>
      </c>
      <c r="C225" s="10" t="s">
        <v>313</v>
      </c>
      <c r="D225" s="10" t="s">
        <v>297</v>
      </c>
      <c r="E225" s="10" t="s">
        <v>296</v>
      </c>
      <c r="F225" s="132">
        <f>SUM(F226,F229,F234,F247)</f>
        <v>195288102</v>
      </c>
      <c r="G225" s="132">
        <f>SUM(G226,G229,G234,G247)</f>
        <v>212386297</v>
      </c>
    </row>
    <row r="226" spans="1:7" ht="15" customHeight="1">
      <c r="A226" s="4" t="s">
        <v>163</v>
      </c>
      <c r="B226" s="68" t="s">
        <v>556</v>
      </c>
      <c r="C226" s="8" t="s">
        <v>313</v>
      </c>
      <c r="D226" s="8" t="s">
        <v>503</v>
      </c>
      <c r="E226" s="8" t="s">
        <v>296</v>
      </c>
      <c r="F226" s="133">
        <f>F227</f>
        <v>3199849</v>
      </c>
      <c r="G226" s="133">
        <f>G227</f>
        <v>3440152</v>
      </c>
    </row>
    <row r="227" spans="1:7" ht="14.25" customHeight="1">
      <c r="A227" s="4" t="s">
        <v>527</v>
      </c>
      <c r="B227" s="68" t="s">
        <v>556</v>
      </c>
      <c r="C227" s="8" t="s">
        <v>313</v>
      </c>
      <c r="D227" s="8" t="s">
        <v>420</v>
      </c>
      <c r="E227" s="8" t="s">
        <v>296</v>
      </c>
      <c r="F227" s="133">
        <f>F228</f>
        <v>3199849</v>
      </c>
      <c r="G227" s="133">
        <f>G228</f>
        <v>3440152</v>
      </c>
    </row>
    <row r="228" spans="1:7" ht="25.5">
      <c r="A228" s="4" t="s">
        <v>6</v>
      </c>
      <c r="B228" s="68" t="s">
        <v>556</v>
      </c>
      <c r="C228" s="8" t="s">
        <v>313</v>
      </c>
      <c r="D228" s="8" t="s">
        <v>420</v>
      </c>
      <c r="E228" s="8" t="s">
        <v>7</v>
      </c>
      <c r="F228" s="133">
        <v>3199849</v>
      </c>
      <c r="G228" s="133">
        <v>3440152</v>
      </c>
    </row>
    <row r="229" spans="1:7" ht="42" customHeight="1">
      <c r="A229" s="4" t="s">
        <v>134</v>
      </c>
      <c r="B229" s="68" t="s">
        <v>556</v>
      </c>
      <c r="C229" s="8" t="s">
        <v>313</v>
      </c>
      <c r="D229" s="8" t="s">
        <v>131</v>
      </c>
      <c r="E229" s="8" t="s">
        <v>296</v>
      </c>
      <c r="F229" s="133">
        <f>F230</f>
        <v>171200000</v>
      </c>
      <c r="G229" s="133">
        <f>G230</f>
        <v>186250000</v>
      </c>
    </row>
    <row r="230" spans="1:7" ht="15">
      <c r="A230" s="4" t="s">
        <v>132</v>
      </c>
      <c r="B230" s="68" t="s">
        <v>556</v>
      </c>
      <c r="C230" s="8" t="s">
        <v>313</v>
      </c>
      <c r="D230" s="8" t="s">
        <v>133</v>
      </c>
      <c r="E230" s="8" t="s">
        <v>296</v>
      </c>
      <c r="F230" s="133">
        <f>F231</f>
        <v>171200000</v>
      </c>
      <c r="G230" s="133">
        <f>G231</f>
        <v>186250000</v>
      </c>
    </row>
    <row r="231" spans="1:7" ht="25.5">
      <c r="A231" s="4" t="s">
        <v>6</v>
      </c>
      <c r="B231" s="68" t="s">
        <v>556</v>
      </c>
      <c r="C231" s="8" t="s">
        <v>313</v>
      </c>
      <c r="D231" s="8" t="s">
        <v>133</v>
      </c>
      <c r="E231" s="8" t="s">
        <v>7</v>
      </c>
      <c r="F231" s="133">
        <f>SUM(F232:F233)</f>
        <v>171200000</v>
      </c>
      <c r="G231" s="133">
        <f>SUM(G232:G233)</f>
        <v>186250000</v>
      </c>
    </row>
    <row r="232" spans="1:7" s="69" customFormat="1" ht="15">
      <c r="A232" s="44" t="s">
        <v>141</v>
      </c>
      <c r="B232" s="77" t="s">
        <v>556</v>
      </c>
      <c r="C232" s="45" t="s">
        <v>313</v>
      </c>
      <c r="D232" s="45" t="s">
        <v>133</v>
      </c>
      <c r="E232" s="45" t="s">
        <v>7</v>
      </c>
      <c r="F232" s="135">
        <v>156400000</v>
      </c>
      <c r="G232" s="135">
        <v>170200000</v>
      </c>
    </row>
    <row r="233" spans="1:7" s="69" customFormat="1" ht="25.5">
      <c r="A233" s="44" t="s">
        <v>142</v>
      </c>
      <c r="B233" s="77" t="s">
        <v>556</v>
      </c>
      <c r="C233" s="45" t="s">
        <v>313</v>
      </c>
      <c r="D233" s="45" t="s">
        <v>133</v>
      </c>
      <c r="E233" s="45" t="s">
        <v>7</v>
      </c>
      <c r="F233" s="135">
        <v>14800000</v>
      </c>
      <c r="G233" s="135">
        <v>16050000</v>
      </c>
    </row>
    <row r="234" spans="1:7" ht="25.5">
      <c r="A234" s="4" t="s">
        <v>327</v>
      </c>
      <c r="B234" s="68" t="s">
        <v>556</v>
      </c>
      <c r="C234" s="8" t="s">
        <v>313</v>
      </c>
      <c r="D234" s="8" t="s">
        <v>5</v>
      </c>
      <c r="E234" s="9" t="s">
        <v>296</v>
      </c>
      <c r="F234" s="133">
        <f>SUM(F235,F237,F239,F242,F243,F245)</f>
        <v>5350000</v>
      </c>
      <c r="G234" s="133">
        <f>SUM(G235,G237,G239,G242,G243,G245)</f>
        <v>5950000</v>
      </c>
    </row>
    <row r="235" spans="1:7" s="92" customFormat="1" ht="15.75" customHeight="1">
      <c r="A235" s="4" t="s">
        <v>266</v>
      </c>
      <c r="B235" s="68" t="s">
        <v>556</v>
      </c>
      <c r="C235" s="8" t="s">
        <v>313</v>
      </c>
      <c r="D235" s="8" t="s">
        <v>165</v>
      </c>
      <c r="E235" s="8" t="s">
        <v>296</v>
      </c>
      <c r="F235" s="133">
        <f>F236</f>
        <v>3500000</v>
      </c>
      <c r="G235" s="133">
        <f>G236</f>
        <v>4000000</v>
      </c>
    </row>
    <row r="236" spans="1:7" ht="16.5" customHeight="1">
      <c r="A236" s="4" t="s">
        <v>6</v>
      </c>
      <c r="B236" s="68" t="s">
        <v>556</v>
      </c>
      <c r="C236" s="8" t="s">
        <v>313</v>
      </c>
      <c r="D236" s="8" t="s">
        <v>165</v>
      </c>
      <c r="E236" s="8" t="s">
        <v>7</v>
      </c>
      <c r="F236" s="133">
        <v>3500000</v>
      </c>
      <c r="G236" s="133">
        <v>4000000</v>
      </c>
    </row>
    <row r="237" spans="1:7" ht="16.5" customHeight="1">
      <c r="A237" s="4" t="s">
        <v>528</v>
      </c>
      <c r="B237" s="68" t="s">
        <v>556</v>
      </c>
      <c r="C237" s="8" t="s">
        <v>313</v>
      </c>
      <c r="D237" s="8" t="s">
        <v>166</v>
      </c>
      <c r="E237" s="8" t="s">
        <v>296</v>
      </c>
      <c r="F237" s="133">
        <f>F238</f>
        <v>350000</v>
      </c>
      <c r="G237" s="133">
        <f>G238</f>
        <v>350000</v>
      </c>
    </row>
    <row r="238" spans="1:7" ht="25.5">
      <c r="A238" s="4" t="s">
        <v>6</v>
      </c>
      <c r="B238" s="68" t="s">
        <v>556</v>
      </c>
      <c r="C238" s="8" t="s">
        <v>313</v>
      </c>
      <c r="D238" s="8" t="s">
        <v>166</v>
      </c>
      <c r="E238" s="8" t="s">
        <v>7</v>
      </c>
      <c r="F238" s="133">
        <v>350000</v>
      </c>
      <c r="G238" s="133">
        <v>350000</v>
      </c>
    </row>
    <row r="239" spans="1:7" s="67" customFormat="1" ht="25.5">
      <c r="A239" s="4" t="s">
        <v>169</v>
      </c>
      <c r="B239" s="68" t="s">
        <v>556</v>
      </c>
      <c r="C239" s="8" t="s">
        <v>313</v>
      </c>
      <c r="D239" s="8" t="s">
        <v>185</v>
      </c>
      <c r="E239" s="8" t="s">
        <v>296</v>
      </c>
      <c r="F239" s="133">
        <f>F240</f>
        <v>200000</v>
      </c>
      <c r="G239" s="133">
        <f>G240</f>
        <v>200000</v>
      </c>
    </row>
    <row r="240" spans="1:7" s="67" customFormat="1" ht="25.5">
      <c r="A240" s="4" t="s">
        <v>6</v>
      </c>
      <c r="B240" s="68" t="s">
        <v>556</v>
      </c>
      <c r="C240" s="8" t="s">
        <v>313</v>
      </c>
      <c r="D240" s="8" t="s">
        <v>185</v>
      </c>
      <c r="E240" s="8" t="s">
        <v>7</v>
      </c>
      <c r="F240" s="133">
        <v>200000</v>
      </c>
      <c r="G240" s="133">
        <v>200000</v>
      </c>
    </row>
    <row r="241" spans="1:7" ht="15">
      <c r="A241" s="4" t="s">
        <v>529</v>
      </c>
      <c r="B241" s="68" t="s">
        <v>556</v>
      </c>
      <c r="C241" s="8" t="s">
        <v>313</v>
      </c>
      <c r="D241" s="8" t="s">
        <v>186</v>
      </c>
      <c r="E241" s="8" t="s">
        <v>296</v>
      </c>
      <c r="F241" s="133">
        <f>F242</f>
        <v>150000</v>
      </c>
      <c r="G241" s="133">
        <f>G242</f>
        <v>150000</v>
      </c>
    </row>
    <row r="242" spans="1:7" ht="25.5">
      <c r="A242" s="4" t="s">
        <v>6</v>
      </c>
      <c r="B242" s="68" t="s">
        <v>556</v>
      </c>
      <c r="C242" s="8" t="s">
        <v>313</v>
      </c>
      <c r="D242" s="8" t="s">
        <v>186</v>
      </c>
      <c r="E242" s="8" t="s">
        <v>7</v>
      </c>
      <c r="F242" s="133">
        <v>150000</v>
      </c>
      <c r="G242" s="133">
        <v>150000</v>
      </c>
    </row>
    <row r="243" spans="1:7" ht="51">
      <c r="A243" s="4" t="s">
        <v>530</v>
      </c>
      <c r="B243" s="68" t="s">
        <v>556</v>
      </c>
      <c r="C243" s="8" t="s">
        <v>313</v>
      </c>
      <c r="D243" s="8" t="s">
        <v>187</v>
      </c>
      <c r="E243" s="8" t="s">
        <v>296</v>
      </c>
      <c r="F243" s="133">
        <f>F244</f>
        <v>650000</v>
      </c>
      <c r="G243" s="133">
        <f>G244</f>
        <v>750000</v>
      </c>
    </row>
    <row r="244" spans="1:7" ht="25.5">
      <c r="A244" s="4" t="s">
        <v>6</v>
      </c>
      <c r="B244" s="68" t="s">
        <v>556</v>
      </c>
      <c r="C244" s="8" t="s">
        <v>313</v>
      </c>
      <c r="D244" s="8" t="s">
        <v>187</v>
      </c>
      <c r="E244" s="8" t="s">
        <v>7</v>
      </c>
      <c r="F244" s="133">
        <v>650000</v>
      </c>
      <c r="G244" s="133">
        <v>750000</v>
      </c>
    </row>
    <row r="245" spans="1:7" ht="25.5">
      <c r="A245" s="4" t="s">
        <v>531</v>
      </c>
      <c r="B245" s="68" t="s">
        <v>556</v>
      </c>
      <c r="C245" s="8" t="s">
        <v>313</v>
      </c>
      <c r="D245" s="8" t="s">
        <v>188</v>
      </c>
      <c r="E245" s="8" t="s">
        <v>296</v>
      </c>
      <c r="F245" s="133">
        <f>F246</f>
        <v>500000</v>
      </c>
      <c r="G245" s="133">
        <f>G246</f>
        <v>500000</v>
      </c>
    </row>
    <row r="246" spans="1:7" ht="25.5">
      <c r="A246" s="4" t="s">
        <v>6</v>
      </c>
      <c r="B246" s="68" t="s">
        <v>556</v>
      </c>
      <c r="C246" s="8" t="s">
        <v>313</v>
      </c>
      <c r="D246" s="8" t="s">
        <v>188</v>
      </c>
      <c r="E246" s="8" t="s">
        <v>7</v>
      </c>
      <c r="F246" s="133">
        <v>500000</v>
      </c>
      <c r="G246" s="133">
        <v>500000</v>
      </c>
    </row>
    <row r="247" spans="1:7" ht="15.75" customHeight="1">
      <c r="A247" s="4" t="s">
        <v>47</v>
      </c>
      <c r="B247" s="68" t="s">
        <v>556</v>
      </c>
      <c r="C247" s="8" t="s">
        <v>313</v>
      </c>
      <c r="D247" s="8" t="s">
        <v>48</v>
      </c>
      <c r="E247" s="8" t="s">
        <v>296</v>
      </c>
      <c r="F247" s="133">
        <f>SUM(F248,F250,F252)</f>
        <v>15538253</v>
      </c>
      <c r="G247" s="133">
        <f>SUM(G248,G250,G252)</f>
        <v>16746145</v>
      </c>
    </row>
    <row r="248" spans="1:7" ht="142.5" customHeight="1">
      <c r="A248" s="84" t="s">
        <v>62</v>
      </c>
      <c r="B248" s="68" t="s">
        <v>556</v>
      </c>
      <c r="C248" s="8" t="s">
        <v>313</v>
      </c>
      <c r="D248" s="8" t="s">
        <v>254</v>
      </c>
      <c r="E248" s="8" t="s">
        <v>296</v>
      </c>
      <c r="F248" s="133">
        <f>F249</f>
        <v>13129380</v>
      </c>
      <c r="G248" s="133">
        <f>G249</f>
        <v>14170291</v>
      </c>
    </row>
    <row r="249" spans="1:7" ht="25.5">
      <c r="A249" s="4" t="s">
        <v>6</v>
      </c>
      <c r="B249" s="68" t="s">
        <v>556</v>
      </c>
      <c r="C249" s="8" t="s">
        <v>313</v>
      </c>
      <c r="D249" s="8" t="s">
        <v>254</v>
      </c>
      <c r="E249" s="8" t="s">
        <v>7</v>
      </c>
      <c r="F249" s="133">
        <v>13129380</v>
      </c>
      <c r="G249" s="133">
        <v>14170291</v>
      </c>
    </row>
    <row r="250" spans="1:7" ht="25.5">
      <c r="A250" s="84" t="s">
        <v>214</v>
      </c>
      <c r="B250" s="68" t="s">
        <v>556</v>
      </c>
      <c r="C250" s="8" t="s">
        <v>313</v>
      </c>
      <c r="D250" s="8" t="s">
        <v>255</v>
      </c>
      <c r="E250" s="8" t="s">
        <v>296</v>
      </c>
      <c r="F250" s="133">
        <f>F251</f>
        <v>193473</v>
      </c>
      <c r="G250" s="133">
        <f>G251</f>
        <v>205414</v>
      </c>
    </row>
    <row r="251" spans="1:7" ht="25.5">
      <c r="A251" s="4" t="s">
        <v>6</v>
      </c>
      <c r="B251" s="68" t="s">
        <v>556</v>
      </c>
      <c r="C251" s="8" t="s">
        <v>313</v>
      </c>
      <c r="D251" s="8" t="s">
        <v>255</v>
      </c>
      <c r="E251" s="8" t="s">
        <v>7</v>
      </c>
      <c r="F251" s="133">
        <v>193473</v>
      </c>
      <c r="G251" s="133">
        <v>205414</v>
      </c>
    </row>
    <row r="252" spans="1:7" ht="25.5">
      <c r="A252" s="84" t="s">
        <v>215</v>
      </c>
      <c r="B252" s="68" t="s">
        <v>556</v>
      </c>
      <c r="C252" s="8" t="s">
        <v>313</v>
      </c>
      <c r="D252" s="8" t="s">
        <v>256</v>
      </c>
      <c r="E252" s="8" t="s">
        <v>296</v>
      </c>
      <c r="F252" s="133">
        <f>F253</f>
        <v>2215400</v>
      </c>
      <c r="G252" s="133">
        <f>G253</f>
        <v>2370440</v>
      </c>
    </row>
    <row r="253" spans="1:7" ht="25.5">
      <c r="A253" s="4" t="s">
        <v>6</v>
      </c>
      <c r="B253" s="68" t="s">
        <v>556</v>
      </c>
      <c r="C253" s="8" t="s">
        <v>313</v>
      </c>
      <c r="D253" s="8" t="s">
        <v>256</v>
      </c>
      <c r="E253" s="8" t="s">
        <v>7</v>
      </c>
      <c r="F253" s="133">
        <v>2215400</v>
      </c>
      <c r="G253" s="133">
        <v>2370440</v>
      </c>
    </row>
    <row r="254" spans="1:7" ht="14.25">
      <c r="A254" s="25" t="s">
        <v>329</v>
      </c>
      <c r="B254" s="79" t="s">
        <v>556</v>
      </c>
      <c r="C254" s="26" t="s">
        <v>299</v>
      </c>
      <c r="D254" s="26" t="s">
        <v>297</v>
      </c>
      <c r="E254" s="26" t="s">
        <v>296</v>
      </c>
      <c r="F254" s="131">
        <f aca="true" t="shared" si="19" ref="F254:G257">F255</f>
        <v>2500000</v>
      </c>
      <c r="G254" s="131">
        <f t="shared" si="19"/>
        <v>2700000</v>
      </c>
    </row>
    <row r="255" spans="1:7" ht="15">
      <c r="A255" s="5" t="s">
        <v>532</v>
      </c>
      <c r="B255" s="79" t="s">
        <v>556</v>
      </c>
      <c r="C255" s="10" t="s">
        <v>511</v>
      </c>
      <c r="D255" s="10" t="s">
        <v>297</v>
      </c>
      <c r="E255" s="10" t="s">
        <v>296</v>
      </c>
      <c r="F255" s="132">
        <f t="shared" si="19"/>
        <v>2500000</v>
      </c>
      <c r="G255" s="132">
        <f t="shared" si="19"/>
        <v>2700000</v>
      </c>
    </row>
    <row r="256" spans="1:7" ht="15">
      <c r="A256" s="4" t="s">
        <v>533</v>
      </c>
      <c r="B256" s="68" t="s">
        <v>556</v>
      </c>
      <c r="C256" s="8" t="s">
        <v>511</v>
      </c>
      <c r="D256" s="8" t="s">
        <v>512</v>
      </c>
      <c r="E256" s="8" t="s">
        <v>296</v>
      </c>
      <c r="F256" s="133">
        <f t="shared" si="19"/>
        <v>2500000</v>
      </c>
      <c r="G256" s="133">
        <f t="shared" si="19"/>
        <v>2700000</v>
      </c>
    </row>
    <row r="257" spans="1:7" ht="15">
      <c r="A257" s="4" t="s">
        <v>534</v>
      </c>
      <c r="B257" s="68" t="s">
        <v>556</v>
      </c>
      <c r="C257" s="8" t="s">
        <v>511</v>
      </c>
      <c r="D257" s="8" t="s">
        <v>143</v>
      </c>
      <c r="E257" s="8" t="s">
        <v>296</v>
      </c>
      <c r="F257" s="133">
        <f t="shared" si="19"/>
        <v>2500000</v>
      </c>
      <c r="G257" s="133">
        <f t="shared" si="19"/>
        <v>2700000</v>
      </c>
    </row>
    <row r="258" spans="1:7" ht="15.75" customHeight="1">
      <c r="A258" s="4" t="s">
        <v>346</v>
      </c>
      <c r="B258" s="68" t="s">
        <v>556</v>
      </c>
      <c r="C258" s="8" t="s">
        <v>511</v>
      </c>
      <c r="D258" s="8" t="s">
        <v>143</v>
      </c>
      <c r="E258" s="8" t="s">
        <v>319</v>
      </c>
      <c r="F258" s="133">
        <v>2500000</v>
      </c>
      <c r="G258" s="133">
        <v>2700000</v>
      </c>
    </row>
    <row r="259" spans="1:7" ht="28.5">
      <c r="A259" s="25" t="s">
        <v>392</v>
      </c>
      <c r="B259" s="79" t="s">
        <v>556</v>
      </c>
      <c r="C259" s="26" t="s">
        <v>369</v>
      </c>
      <c r="D259" s="26" t="s">
        <v>297</v>
      </c>
      <c r="E259" s="26" t="s">
        <v>296</v>
      </c>
      <c r="F259" s="131">
        <f>SUM(F264,F260)</f>
        <v>5250000</v>
      </c>
      <c r="G259" s="131">
        <f>SUM(G264,G260)</f>
        <v>5580000</v>
      </c>
    </row>
    <row r="260" spans="1:7" ht="15">
      <c r="A260" s="5" t="s">
        <v>535</v>
      </c>
      <c r="B260" s="79" t="s">
        <v>556</v>
      </c>
      <c r="C260" s="10" t="s">
        <v>513</v>
      </c>
      <c r="D260" s="10" t="s">
        <v>297</v>
      </c>
      <c r="E260" s="10" t="s">
        <v>296</v>
      </c>
      <c r="F260" s="132">
        <f aca="true" t="shared" si="20" ref="F260:G262">F261</f>
        <v>1750000</v>
      </c>
      <c r="G260" s="132">
        <f t="shared" si="20"/>
        <v>1860000</v>
      </c>
    </row>
    <row r="261" spans="1:7" ht="15">
      <c r="A261" s="4" t="s">
        <v>536</v>
      </c>
      <c r="B261" s="68" t="s">
        <v>556</v>
      </c>
      <c r="C261" s="8" t="s">
        <v>513</v>
      </c>
      <c r="D261" s="8" t="s">
        <v>514</v>
      </c>
      <c r="E261" s="8" t="s">
        <v>296</v>
      </c>
      <c r="F261" s="133">
        <f t="shared" si="20"/>
        <v>1750000</v>
      </c>
      <c r="G261" s="133">
        <f t="shared" si="20"/>
        <v>1860000</v>
      </c>
    </row>
    <row r="262" spans="1:7" ht="25.5">
      <c r="A262" s="4" t="s">
        <v>144</v>
      </c>
      <c r="B262" s="68" t="s">
        <v>556</v>
      </c>
      <c r="C262" s="8" t="s">
        <v>513</v>
      </c>
      <c r="D262" s="8" t="s">
        <v>145</v>
      </c>
      <c r="E262" s="8" t="s">
        <v>296</v>
      </c>
      <c r="F262" s="133">
        <f t="shared" si="20"/>
        <v>1750000</v>
      </c>
      <c r="G262" s="133">
        <f t="shared" si="20"/>
        <v>1860000</v>
      </c>
    </row>
    <row r="263" spans="1:7" ht="15">
      <c r="A263" s="4" t="s">
        <v>332</v>
      </c>
      <c r="B263" s="68" t="s">
        <v>556</v>
      </c>
      <c r="C263" s="8" t="s">
        <v>513</v>
      </c>
      <c r="D263" s="8" t="s">
        <v>145</v>
      </c>
      <c r="E263" s="8" t="s">
        <v>320</v>
      </c>
      <c r="F263" s="133">
        <v>1750000</v>
      </c>
      <c r="G263" s="133">
        <v>1860000</v>
      </c>
    </row>
    <row r="264" spans="1:7" ht="15">
      <c r="A264" s="5" t="s">
        <v>537</v>
      </c>
      <c r="B264" s="79" t="s">
        <v>556</v>
      </c>
      <c r="C264" s="10" t="s">
        <v>515</v>
      </c>
      <c r="D264" s="10" t="s">
        <v>297</v>
      </c>
      <c r="E264" s="10" t="s">
        <v>296</v>
      </c>
      <c r="F264" s="132">
        <f>F265</f>
        <v>3500000</v>
      </c>
      <c r="G264" s="132">
        <f>G265</f>
        <v>3720000</v>
      </c>
    </row>
    <row r="265" spans="1:7" ht="15">
      <c r="A265" s="4" t="s">
        <v>538</v>
      </c>
      <c r="B265" s="68" t="s">
        <v>556</v>
      </c>
      <c r="C265" s="8" t="s">
        <v>515</v>
      </c>
      <c r="D265" s="8" t="s">
        <v>516</v>
      </c>
      <c r="E265" s="8" t="s">
        <v>296</v>
      </c>
      <c r="F265" s="133">
        <f>F266</f>
        <v>3500000</v>
      </c>
      <c r="G265" s="133">
        <f>G266</f>
        <v>3720000</v>
      </c>
    </row>
    <row r="266" spans="1:7" ht="15">
      <c r="A266" s="4" t="s">
        <v>332</v>
      </c>
      <c r="B266" s="68" t="s">
        <v>556</v>
      </c>
      <c r="C266" s="8" t="s">
        <v>515</v>
      </c>
      <c r="D266" s="8" t="s">
        <v>516</v>
      </c>
      <c r="E266" s="8" t="s">
        <v>320</v>
      </c>
      <c r="F266" s="133">
        <v>3500000</v>
      </c>
      <c r="G266" s="133">
        <v>3720000</v>
      </c>
    </row>
    <row r="267" spans="1:7" ht="14.25">
      <c r="A267" s="32" t="s">
        <v>342</v>
      </c>
      <c r="B267" s="147">
        <v>730</v>
      </c>
      <c r="C267" s="23" t="s">
        <v>304</v>
      </c>
      <c r="D267" s="23" t="s">
        <v>297</v>
      </c>
      <c r="E267" s="23" t="s">
        <v>296</v>
      </c>
      <c r="F267" s="138">
        <f>F268</f>
        <v>92064805</v>
      </c>
      <c r="G267" s="138">
        <f>G268</f>
        <v>97493462</v>
      </c>
    </row>
    <row r="268" spans="1:7" s="1" customFormat="1" ht="15">
      <c r="A268" s="97" t="s">
        <v>350</v>
      </c>
      <c r="B268" s="148">
        <v>730</v>
      </c>
      <c r="C268" s="98" t="s">
        <v>310</v>
      </c>
      <c r="D268" s="98" t="s">
        <v>297</v>
      </c>
      <c r="E268" s="99" t="s">
        <v>296</v>
      </c>
      <c r="F268" s="132">
        <f>F269+F274</f>
        <v>92064805</v>
      </c>
      <c r="G268" s="132">
        <f>G269+G274</f>
        <v>97493462</v>
      </c>
    </row>
    <row r="269" spans="1:7" ht="15">
      <c r="A269" s="62" t="s">
        <v>360</v>
      </c>
      <c r="B269" s="75">
        <v>730</v>
      </c>
      <c r="C269" s="45" t="s">
        <v>310</v>
      </c>
      <c r="D269" s="45" t="s">
        <v>297</v>
      </c>
      <c r="E269" s="60" t="s">
        <v>296</v>
      </c>
      <c r="F269" s="135">
        <f aca="true" t="shared" si="21" ref="F269:G271">F270</f>
        <v>10000000</v>
      </c>
      <c r="G269" s="135">
        <f t="shared" si="21"/>
        <v>10000000</v>
      </c>
    </row>
    <row r="270" spans="1:7" ht="16.5" customHeight="1">
      <c r="A270" s="4" t="s">
        <v>8</v>
      </c>
      <c r="B270" s="58">
        <v>730</v>
      </c>
      <c r="C270" s="8" t="s">
        <v>310</v>
      </c>
      <c r="D270" s="8" t="s">
        <v>9</v>
      </c>
      <c r="E270" s="9" t="s">
        <v>296</v>
      </c>
      <c r="F270" s="133">
        <f t="shared" si="21"/>
        <v>10000000</v>
      </c>
      <c r="G270" s="133">
        <f t="shared" si="21"/>
        <v>10000000</v>
      </c>
    </row>
    <row r="271" spans="1:7" ht="25.5">
      <c r="A271" s="28" t="s">
        <v>4</v>
      </c>
      <c r="B271" s="73">
        <v>730</v>
      </c>
      <c r="C271" s="8" t="s">
        <v>310</v>
      </c>
      <c r="D271" s="8" t="s">
        <v>32</v>
      </c>
      <c r="E271" s="9" t="s">
        <v>296</v>
      </c>
      <c r="F271" s="133">
        <f t="shared" si="21"/>
        <v>10000000</v>
      </c>
      <c r="G271" s="133">
        <f t="shared" si="21"/>
        <v>10000000</v>
      </c>
    </row>
    <row r="272" spans="1:7" ht="15">
      <c r="A272" s="28" t="s">
        <v>205</v>
      </c>
      <c r="B272" s="73">
        <v>730</v>
      </c>
      <c r="C272" s="8" t="s">
        <v>310</v>
      </c>
      <c r="D272" s="8" t="s">
        <v>32</v>
      </c>
      <c r="E272" s="9" t="s">
        <v>198</v>
      </c>
      <c r="F272" s="133">
        <v>10000000</v>
      </c>
      <c r="G272" s="133">
        <v>10000000</v>
      </c>
    </row>
    <row r="273" spans="1:7" ht="15">
      <c r="A273" s="62" t="s">
        <v>351</v>
      </c>
      <c r="B273" s="75">
        <v>730</v>
      </c>
      <c r="C273" s="45" t="s">
        <v>310</v>
      </c>
      <c r="D273" s="45" t="s">
        <v>297</v>
      </c>
      <c r="E273" s="60" t="s">
        <v>296</v>
      </c>
      <c r="F273" s="135">
        <f>F274</f>
        <v>82064805</v>
      </c>
      <c r="G273" s="135">
        <f>G274</f>
        <v>87493462</v>
      </c>
    </row>
    <row r="274" spans="1:7" ht="15">
      <c r="A274" s="28" t="s">
        <v>352</v>
      </c>
      <c r="B274" s="73">
        <v>730</v>
      </c>
      <c r="C274" s="8">
        <v>1003</v>
      </c>
      <c r="D274" s="8">
        <v>5050000</v>
      </c>
      <c r="E274" s="9" t="s">
        <v>296</v>
      </c>
      <c r="F274" s="133">
        <f>SUM(F275,F277)</f>
        <v>82064805</v>
      </c>
      <c r="G274" s="133">
        <f>SUM(G275,G277)</f>
        <v>87493462</v>
      </c>
    </row>
    <row r="275" spans="1:7" ht="38.25">
      <c r="A275" s="145" t="s">
        <v>290</v>
      </c>
      <c r="B275" s="73">
        <v>730</v>
      </c>
      <c r="C275" s="8">
        <v>1003</v>
      </c>
      <c r="D275" s="8" t="s">
        <v>287</v>
      </c>
      <c r="E275" s="9" t="s">
        <v>296</v>
      </c>
      <c r="F275" s="133">
        <f>F276</f>
        <v>6189996</v>
      </c>
      <c r="G275" s="133">
        <f>G276</f>
        <v>6610915</v>
      </c>
    </row>
    <row r="276" spans="1:7" ht="15">
      <c r="A276" s="15" t="s">
        <v>359</v>
      </c>
      <c r="B276" s="73">
        <v>730</v>
      </c>
      <c r="C276" s="8" t="s">
        <v>310</v>
      </c>
      <c r="D276" s="8" t="s">
        <v>287</v>
      </c>
      <c r="E276" s="9" t="s">
        <v>318</v>
      </c>
      <c r="F276" s="133">
        <v>6189996</v>
      </c>
      <c r="G276" s="133">
        <v>6610915</v>
      </c>
    </row>
    <row r="277" spans="1:7" ht="25.5">
      <c r="A277" s="145" t="s">
        <v>289</v>
      </c>
      <c r="B277" s="73">
        <v>730</v>
      </c>
      <c r="C277" s="8" t="s">
        <v>310</v>
      </c>
      <c r="D277" s="8" t="s">
        <v>288</v>
      </c>
      <c r="E277" s="9" t="s">
        <v>296</v>
      </c>
      <c r="F277" s="133">
        <f>F278</f>
        <v>75874809</v>
      </c>
      <c r="G277" s="133">
        <f>G278</f>
        <v>80882547</v>
      </c>
    </row>
    <row r="278" spans="1:7" ht="15">
      <c r="A278" s="15" t="s">
        <v>359</v>
      </c>
      <c r="B278" s="73">
        <v>730</v>
      </c>
      <c r="C278" s="8" t="s">
        <v>310</v>
      </c>
      <c r="D278" s="8" t="s">
        <v>288</v>
      </c>
      <c r="E278" s="9" t="s">
        <v>318</v>
      </c>
      <c r="F278" s="133">
        <v>75874809</v>
      </c>
      <c r="G278" s="133">
        <v>80882547</v>
      </c>
    </row>
    <row r="279" spans="1:7" s="34" customFormat="1" ht="17.25" customHeight="1">
      <c r="A279" s="25" t="s">
        <v>340</v>
      </c>
      <c r="B279" s="147">
        <v>736</v>
      </c>
      <c r="C279" s="23"/>
      <c r="D279" s="24"/>
      <c r="E279" s="24"/>
      <c r="F279" s="131">
        <f>SUM(F286,F280)</f>
        <v>357242569</v>
      </c>
      <c r="G279" s="131">
        <f>SUM(G286,G280)</f>
        <v>409907204</v>
      </c>
    </row>
    <row r="280" spans="1:7" s="33" customFormat="1" ht="17.25" customHeight="1">
      <c r="A280" s="36" t="s">
        <v>325</v>
      </c>
      <c r="B280" s="147">
        <v>736</v>
      </c>
      <c r="C280" s="23" t="s">
        <v>307</v>
      </c>
      <c r="D280" s="23" t="s">
        <v>297</v>
      </c>
      <c r="E280" s="24" t="s">
        <v>296</v>
      </c>
      <c r="F280" s="131">
        <f aca="true" t="shared" si="22" ref="F280:G284">F281</f>
        <v>1500000</v>
      </c>
      <c r="G280" s="131">
        <f t="shared" si="22"/>
        <v>1500000</v>
      </c>
    </row>
    <row r="281" spans="1:7" s="33" customFormat="1" ht="12.75" customHeight="1">
      <c r="A281" s="31" t="s">
        <v>341</v>
      </c>
      <c r="B281" s="148">
        <v>736</v>
      </c>
      <c r="C281" s="10" t="s">
        <v>313</v>
      </c>
      <c r="D281" s="10" t="s">
        <v>297</v>
      </c>
      <c r="E281" s="11" t="s">
        <v>296</v>
      </c>
      <c r="F281" s="132">
        <f t="shared" si="22"/>
        <v>1500000</v>
      </c>
      <c r="G281" s="132">
        <f t="shared" si="22"/>
        <v>1500000</v>
      </c>
    </row>
    <row r="282" spans="1:7" s="33" customFormat="1" ht="25.5" customHeight="1">
      <c r="A282" s="4" t="s">
        <v>327</v>
      </c>
      <c r="B282" s="58">
        <v>736</v>
      </c>
      <c r="C282" s="8" t="s">
        <v>313</v>
      </c>
      <c r="D282" s="8" t="s">
        <v>5</v>
      </c>
      <c r="E282" s="9" t="s">
        <v>296</v>
      </c>
      <c r="F282" s="133">
        <f t="shared" si="22"/>
        <v>1500000</v>
      </c>
      <c r="G282" s="133">
        <f t="shared" si="22"/>
        <v>1500000</v>
      </c>
    </row>
    <row r="283" spans="1:7" s="33" customFormat="1" ht="15" customHeight="1">
      <c r="A283" s="4" t="s">
        <v>337</v>
      </c>
      <c r="B283" s="73">
        <v>736</v>
      </c>
      <c r="C283" s="8" t="s">
        <v>313</v>
      </c>
      <c r="D283" s="8" t="s">
        <v>316</v>
      </c>
      <c r="E283" s="9" t="s">
        <v>296</v>
      </c>
      <c r="F283" s="133">
        <f t="shared" si="22"/>
        <v>1500000</v>
      </c>
      <c r="G283" s="133">
        <f t="shared" si="22"/>
        <v>1500000</v>
      </c>
    </row>
    <row r="284" spans="1:7" s="33" customFormat="1" ht="17.25" customHeight="1">
      <c r="A284" s="15" t="s">
        <v>6</v>
      </c>
      <c r="B284" s="73">
        <v>736</v>
      </c>
      <c r="C284" s="6" t="s">
        <v>313</v>
      </c>
      <c r="D284" s="8" t="s">
        <v>165</v>
      </c>
      <c r="E284" s="7" t="s">
        <v>7</v>
      </c>
      <c r="F284" s="133">
        <f t="shared" si="22"/>
        <v>1500000</v>
      </c>
      <c r="G284" s="133">
        <f t="shared" si="22"/>
        <v>1500000</v>
      </c>
    </row>
    <row r="285" spans="1:7" s="2" customFormat="1" ht="54.75" customHeight="1">
      <c r="A285" s="61" t="s">
        <v>298</v>
      </c>
      <c r="B285" s="75">
        <v>736</v>
      </c>
      <c r="C285" s="48" t="s">
        <v>313</v>
      </c>
      <c r="D285" s="45" t="s">
        <v>165</v>
      </c>
      <c r="E285" s="49" t="s">
        <v>7</v>
      </c>
      <c r="F285" s="135">
        <v>1500000</v>
      </c>
      <c r="G285" s="135">
        <v>1500000</v>
      </c>
    </row>
    <row r="286" spans="1:7" s="33" customFormat="1" ht="17.25" customHeight="1">
      <c r="A286" s="32" t="s">
        <v>342</v>
      </c>
      <c r="B286" s="147">
        <v>736</v>
      </c>
      <c r="C286" s="23" t="s">
        <v>304</v>
      </c>
      <c r="D286" s="23" t="s">
        <v>297</v>
      </c>
      <c r="E286" s="23" t="s">
        <v>296</v>
      </c>
      <c r="F286" s="131">
        <f>SUM(F320,F287)</f>
        <v>355742569</v>
      </c>
      <c r="G286" s="131">
        <f>SUM(G320,G287)</f>
        <v>408407204</v>
      </c>
    </row>
    <row r="287" spans="1:7" s="33" customFormat="1" ht="15" customHeight="1">
      <c r="A287" s="31" t="s">
        <v>343</v>
      </c>
      <c r="B287" s="147">
        <v>736</v>
      </c>
      <c r="C287" s="10" t="s">
        <v>305</v>
      </c>
      <c r="D287" s="10" t="s">
        <v>297</v>
      </c>
      <c r="E287" s="11" t="s">
        <v>296</v>
      </c>
      <c r="F287" s="132">
        <f>SUM(F295,F288,F306,F316)</f>
        <v>37164548</v>
      </c>
      <c r="G287" s="132">
        <f>SUM(G295,G288,G306,G316)</f>
        <v>40912035</v>
      </c>
    </row>
    <row r="288" spans="1:7" s="2" customFormat="1" ht="13.5" customHeight="1">
      <c r="A288" s="61" t="s">
        <v>344</v>
      </c>
      <c r="B288" s="75">
        <v>736</v>
      </c>
      <c r="C288" s="45" t="s">
        <v>305</v>
      </c>
      <c r="D288" s="45" t="s">
        <v>297</v>
      </c>
      <c r="E288" s="60" t="s">
        <v>296</v>
      </c>
      <c r="F288" s="135">
        <f>SUM(F289,F292)</f>
        <v>2775452</v>
      </c>
      <c r="G288" s="135">
        <f>SUM(G289,G292)</f>
        <v>3057303</v>
      </c>
    </row>
    <row r="289" spans="1:7" s="2" customFormat="1" ht="13.5" customHeight="1">
      <c r="A289" s="15" t="s">
        <v>352</v>
      </c>
      <c r="B289" s="73">
        <v>736</v>
      </c>
      <c r="C289" s="8" t="s">
        <v>305</v>
      </c>
      <c r="D289" s="8" t="s">
        <v>206</v>
      </c>
      <c r="E289" s="9" t="s">
        <v>296</v>
      </c>
      <c r="F289" s="133">
        <f>F290</f>
        <v>2668452</v>
      </c>
      <c r="G289" s="133">
        <f>G290</f>
        <v>2943303</v>
      </c>
    </row>
    <row r="290" spans="1:7" s="2" customFormat="1" ht="132.75" customHeight="1">
      <c r="A290" s="28" t="s">
        <v>311</v>
      </c>
      <c r="B290" s="73">
        <v>736</v>
      </c>
      <c r="C290" s="8" t="s">
        <v>305</v>
      </c>
      <c r="D290" s="8" t="s">
        <v>209</v>
      </c>
      <c r="E290" s="9" t="s">
        <v>296</v>
      </c>
      <c r="F290" s="133">
        <f>F291</f>
        <v>2668452</v>
      </c>
      <c r="G290" s="133">
        <f>G291</f>
        <v>2943303</v>
      </c>
    </row>
    <row r="291" spans="1:7" s="2" customFormat="1" ht="13.5" customHeight="1">
      <c r="A291" s="15" t="s">
        <v>346</v>
      </c>
      <c r="B291" s="73">
        <v>736</v>
      </c>
      <c r="C291" s="8" t="s">
        <v>305</v>
      </c>
      <c r="D291" s="8" t="s">
        <v>209</v>
      </c>
      <c r="E291" s="9" t="s">
        <v>319</v>
      </c>
      <c r="F291" s="133">
        <v>2668452</v>
      </c>
      <c r="G291" s="133">
        <v>2943303</v>
      </c>
    </row>
    <row r="292" spans="1:7" s="33" customFormat="1" ht="13.5" customHeight="1">
      <c r="A292" s="15" t="s">
        <v>22</v>
      </c>
      <c r="B292" s="73">
        <v>736</v>
      </c>
      <c r="C292" s="8" t="s">
        <v>305</v>
      </c>
      <c r="D292" s="8" t="s">
        <v>23</v>
      </c>
      <c r="E292" s="9" t="s">
        <v>296</v>
      </c>
      <c r="F292" s="133">
        <f>F293</f>
        <v>107000</v>
      </c>
      <c r="G292" s="133">
        <f>G293</f>
        <v>114000</v>
      </c>
    </row>
    <row r="293" spans="1:7" s="33" customFormat="1" ht="15.75" customHeight="1">
      <c r="A293" s="28" t="s">
        <v>27</v>
      </c>
      <c r="B293" s="73">
        <v>736</v>
      </c>
      <c r="C293" s="8" t="s">
        <v>305</v>
      </c>
      <c r="D293" s="8" t="s">
        <v>28</v>
      </c>
      <c r="E293" s="9" t="s">
        <v>296</v>
      </c>
      <c r="F293" s="133">
        <f>F294</f>
        <v>107000</v>
      </c>
      <c r="G293" s="133">
        <f>G294</f>
        <v>114000</v>
      </c>
    </row>
    <row r="294" spans="1:7" s="33" customFormat="1" ht="12.75" customHeight="1">
      <c r="A294" s="15" t="s">
        <v>346</v>
      </c>
      <c r="B294" s="73">
        <v>736</v>
      </c>
      <c r="C294" s="8" t="s">
        <v>305</v>
      </c>
      <c r="D294" s="8" t="s">
        <v>28</v>
      </c>
      <c r="E294" s="9" t="s">
        <v>319</v>
      </c>
      <c r="F294" s="133">
        <v>107000</v>
      </c>
      <c r="G294" s="133">
        <v>114000</v>
      </c>
    </row>
    <row r="295" spans="1:7" s="2" customFormat="1" ht="25.5" customHeight="1">
      <c r="A295" s="61" t="s">
        <v>581</v>
      </c>
      <c r="B295" s="75">
        <v>736</v>
      </c>
      <c r="C295" s="45" t="s">
        <v>305</v>
      </c>
      <c r="D295" s="45" t="s">
        <v>297</v>
      </c>
      <c r="E295" s="60" t="s">
        <v>296</v>
      </c>
      <c r="F295" s="135">
        <f>SUM(F300,F303,F296)</f>
        <v>11469126</v>
      </c>
      <c r="G295" s="135">
        <f>SUM(G300,G303,G296)</f>
        <v>12591096</v>
      </c>
    </row>
    <row r="296" spans="1:7" s="33" customFormat="1" ht="15.75" customHeight="1">
      <c r="A296" s="15" t="s">
        <v>352</v>
      </c>
      <c r="B296" s="73">
        <v>736</v>
      </c>
      <c r="C296" s="8" t="s">
        <v>305</v>
      </c>
      <c r="D296" s="8" t="s">
        <v>206</v>
      </c>
      <c r="E296" s="9" t="s">
        <v>296</v>
      </c>
      <c r="F296" s="133">
        <f aca="true" t="shared" si="23" ref="F296:G298">F297</f>
        <v>10019126</v>
      </c>
      <c r="G296" s="133">
        <f t="shared" si="23"/>
        <v>11051096</v>
      </c>
    </row>
    <row r="297" spans="1:7" s="33" customFormat="1" ht="261.75" customHeight="1">
      <c r="A297" s="129" t="s">
        <v>582</v>
      </c>
      <c r="B297" s="73">
        <v>736</v>
      </c>
      <c r="C297" s="8" t="s">
        <v>305</v>
      </c>
      <c r="D297" s="8" t="s">
        <v>207</v>
      </c>
      <c r="E297" s="9" t="s">
        <v>296</v>
      </c>
      <c r="F297" s="133">
        <f t="shared" si="23"/>
        <v>10019126</v>
      </c>
      <c r="G297" s="133">
        <f t="shared" si="23"/>
        <v>11051096</v>
      </c>
    </row>
    <row r="298" spans="1:7" s="33" customFormat="1" ht="132.75" customHeight="1">
      <c r="A298" s="28" t="s">
        <v>191</v>
      </c>
      <c r="B298" s="73">
        <v>736</v>
      </c>
      <c r="C298" s="8" t="s">
        <v>305</v>
      </c>
      <c r="D298" s="8" t="s">
        <v>208</v>
      </c>
      <c r="E298" s="9" t="s">
        <v>296</v>
      </c>
      <c r="F298" s="133">
        <f t="shared" si="23"/>
        <v>10019126</v>
      </c>
      <c r="G298" s="133">
        <f t="shared" si="23"/>
        <v>11051096</v>
      </c>
    </row>
    <row r="299" spans="1:7" s="33" customFormat="1" ht="13.5" customHeight="1">
      <c r="A299" s="15" t="s">
        <v>346</v>
      </c>
      <c r="B299" s="73">
        <v>736</v>
      </c>
      <c r="C299" s="8" t="s">
        <v>305</v>
      </c>
      <c r="D299" s="8" t="s">
        <v>208</v>
      </c>
      <c r="E299" s="9" t="s">
        <v>319</v>
      </c>
      <c r="F299" s="133">
        <v>10019126</v>
      </c>
      <c r="G299" s="133">
        <v>11051096</v>
      </c>
    </row>
    <row r="300" spans="1:7" s="33" customFormat="1" ht="14.25" customHeight="1">
      <c r="A300" s="15" t="s">
        <v>22</v>
      </c>
      <c r="B300" s="73">
        <v>736</v>
      </c>
      <c r="C300" s="8" t="s">
        <v>305</v>
      </c>
      <c r="D300" s="8" t="s">
        <v>23</v>
      </c>
      <c r="E300" s="9" t="s">
        <v>296</v>
      </c>
      <c r="F300" s="133">
        <f>F301</f>
        <v>1350000</v>
      </c>
      <c r="G300" s="133">
        <f>G301</f>
        <v>1440000</v>
      </c>
    </row>
    <row r="301" spans="1:7" s="33" customFormat="1" ht="15.75" customHeight="1">
      <c r="A301" s="28" t="s">
        <v>27</v>
      </c>
      <c r="B301" s="73">
        <v>736</v>
      </c>
      <c r="C301" s="8" t="s">
        <v>305</v>
      </c>
      <c r="D301" s="8" t="s">
        <v>28</v>
      </c>
      <c r="E301" s="9" t="s">
        <v>296</v>
      </c>
      <c r="F301" s="133">
        <f>F302</f>
        <v>1350000</v>
      </c>
      <c r="G301" s="133">
        <f>G302</f>
        <v>1440000</v>
      </c>
    </row>
    <row r="302" spans="1:7" s="33" customFormat="1" ht="12.75" customHeight="1">
      <c r="A302" s="15" t="s">
        <v>346</v>
      </c>
      <c r="B302" s="73">
        <v>736</v>
      </c>
      <c r="C302" s="8" t="s">
        <v>305</v>
      </c>
      <c r="D302" s="8" t="s">
        <v>28</v>
      </c>
      <c r="E302" s="9" t="s">
        <v>319</v>
      </c>
      <c r="F302" s="133">
        <v>1350000</v>
      </c>
      <c r="G302" s="133">
        <v>1440000</v>
      </c>
    </row>
    <row r="303" spans="1:7" s="33" customFormat="1" ht="39.75" customHeight="1">
      <c r="A303" s="28" t="s">
        <v>345</v>
      </c>
      <c r="B303" s="73">
        <v>736</v>
      </c>
      <c r="C303" s="8" t="s">
        <v>305</v>
      </c>
      <c r="D303" s="8" t="s">
        <v>303</v>
      </c>
      <c r="E303" s="9" t="s">
        <v>296</v>
      </c>
      <c r="F303" s="133">
        <f>F304</f>
        <v>100000</v>
      </c>
      <c r="G303" s="133">
        <f>G304</f>
        <v>100000</v>
      </c>
    </row>
    <row r="304" spans="1:7" s="33" customFormat="1" ht="27" customHeight="1">
      <c r="A304" s="28" t="s">
        <v>27</v>
      </c>
      <c r="B304" s="73">
        <v>736</v>
      </c>
      <c r="C304" s="8" t="s">
        <v>305</v>
      </c>
      <c r="D304" s="8" t="s">
        <v>29</v>
      </c>
      <c r="E304" s="9" t="s">
        <v>296</v>
      </c>
      <c r="F304" s="133">
        <f>F305</f>
        <v>100000</v>
      </c>
      <c r="G304" s="133">
        <f>G305</f>
        <v>100000</v>
      </c>
    </row>
    <row r="305" spans="1:7" s="33" customFormat="1" ht="17.25" customHeight="1">
      <c r="A305" s="28" t="s">
        <v>346</v>
      </c>
      <c r="B305" s="73">
        <v>736</v>
      </c>
      <c r="C305" s="8" t="s">
        <v>305</v>
      </c>
      <c r="D305" s="8" t="s">
        <v>29</v>
      </c>
      <c r="E305" s="9" t="s">
        <v>319</v>
      </c>
      <c r="F305" s="133">
        <v>100000</v>
      </c>
      <c r="G305" s="133">
        <v>100000</v>
      </c>
    </row>
    <row r="306" spans="1:7" s="2" customFormat="1" ht="15.75" customHeight="1">
      <c r="A306" s="82" t="s">
        <v>347</v>
      </c>
      <c r="B306" s="75">
        <v>736</v>
      </c>
      <c r="C306" s="48" t="s">
        <v>305</v>
      </c>
      <c r="D306" s="48" t="s">
        <v>297</v>
      </c>
      <c r="E306" s="49" t="s">
        <v>296</v>
      </c>
      <c r="F306" s="135">
        <f>SUM(F310,F313,F307)</f>
        <v>19634970</v>
      </c>
      <c r="G306" s="135">
        <f>SUM(G310,G313,G307)</f>
        <v>21653636</v>
      </c>
    </row>
    <row r="307" spans="1:7" s="33" customFormat="1" ht="261.75" customHeight="1">
      <c r="A307" s="129" t="s">
        <v>582</v>
      </c>
      <c r="B307" s="73">
        <v>736</v>
      </c>
      <c r="C307" s="6" t="s">
        <v>305</v>
      </c>
      <c r="D307" s="6" t="s">
        <v>207</v>
      </c>
      <c r="E307" s="7" t="s">
        <v>296</v>
      </c>
      <c r="F307" s="133">
        <f>F308</f>
        <v>18122970</v>
      </c>
      <c r="G307" s="133">
        <f>G308</f>
        <v>19989636</v>
      </c>
    </row>
    <row r="308" spans="1:7" s="33" customFormat="1" ht="130.5" customHeight="1">
      <c r="A308" s="28" t="s">
        <v>191</v>
      </c>
      <c r="B308" s="73">
        <v>736</v>
      </c>
      <c r="C308" s="6" t="s">
        <v>305</v>
      </c>
      <c r="D308" s="6" t="s">
        <v>208</v>
      </c>
      <c r="E308" s="7" t="s">
        <v>296</v>
      </c>
      <c r="F308" s="133">
        <f>F309</f>
        <v>18122970</v>
      </c>
      <c r="G308" s="133">
        <f>G309</f>
        <v>19989636</v>
      </c>
    </row>
    <row r="309" spans="1:7" s="33" customFormat="1" ht="15.75" customHeight="1">
      <c r="A309" s="15" t="s">
        <v>346</v>
      </c>
      <c r="B309" s="73">
        <v>736</v>
      </c>
      <c r="C309" s="6" t="s">
        <v>305</v>
      </c>
      <c r="D309" s="6" t="s">
        <v>208</v>
      </c>
      <c r="E309" s="7" t="s">
        <v>319</v>
      </c>
      <c r="F309" s="133">
        <v>18122970</v>
      </c>
      <c r="G309" s="133">
        <v>19989636</v>
      </c>
    </row>
    <row r="310" spans="1:7" s="33" customFormat="1" ht="15.75" customHeight="1">
      <c r="A310" s="15" t="s">
        <v>22</v>
      </c>
      <c r="B310" s="73">
        <v>736</v>
      </c>
      <c r="C310" s="8" t="s">
        <v>305</v>
      </c>
      <c r="D310" s="8" t="s">
        <v>23</v>
      </c>
      <c r="E310" s="9" t="s">
        <v>296</v>
      </c>
      <c r="F310" s="133">
        <f>F311</f>
        <v>1282000</v>
      </c>
      <c r="G310" s="133">
        <f>G311</f>
        <v>1414000</v>
      </c>
    </row>
    <row r="311" spans="1:7" s="33" customFormat="1" ht="15.75" customHeight="1">
      <c r="A311" s="28" t="s">
        <v>27</v>
      </c>
      <c r="B311" s="73">
        <v>736</v>
      </c>
      <c r="C311" s="8" t="s">
        <v>305</v>
      </c>
      <c r="D311" s="8" t="s">
        <v>28</v>
      </c>
      <c r="E311" s="9" t="s">
        <v>296</v>
      </c>
      <c r="F311" s="133">
        <f>F312</f>
        <v>1282000</v>
      </c>
      <c r="G311" s="133">
        <f>G312</f>
        <v>1414000</v>
      </c>
    </row>
    <row r="312" spans="1:7" s="33" customFormat="1" ht="13.5" customHeight="1">
      <c r="A312" s="15" t="s">
        <v>346</v>
      </c>
      <c r="B312" s="73">
        <v>736</v>
      </c>
      <c r="C312" s="8" t="s">
        <v>305</v>
      </c>
      <c r="D312" s="8" t="s">
        <v>28</v>
      </c>
      <c r="E312" s="9" t="s">
        <v>319</v>
      </c>
      <c r="F312" s="133">
        <v>1282000</v>
      </c>
      <c r="G312" s="133">
        <v>1414000</v>
      </c>
    </row>
    <row r="313" spans="1:7" s="33" customFormat="1" ht="40.5" customHeight="1">
      <c r="A313" s="28" t="s">
        <v>345</v>
      </c>
      <c r="B313" s="73">
        <v>736</v>
      </c>
      <c r="C313" s="8" t="s">
        <v>305</v>
      </c>
      <c r="D313" s="8" t="s">
        <v>303</v>
      </c>
      <c r="E313" s="9" t="s">
        <v>296</v>
      </c>
      <c r="F313" s="133">
        <f>F314</f>
        <v>230000</v>
      </c>
      <c r="G313" s="133">
        <f>G314</f>
        <v>250000</v>
      </c>
    </row>
    <row r="314" spans="1:7" s="33" customFormat="1" ht="15.75" customHeight="1">
      <c r="A314" s="28" t="s">
        <v>27</v>
      </c>
      <c r="B314" s="73">
        <v>736</v>
      </c>
      <c r="C314" s="8" t="s">
        <v>305</v>
      </c>
      <c r="D314" s="8" t="s">
        <v>29</v>
      </c>
      <c r="E314" s="9" t="s">
        <v>296</v>
      </c>
      <c r="F314" s="133">
        <f>F315</f>
        <v>230000</v>
      </c>
      <c r="G314" s="133">
        <f>G315</f>
        <v>250000</v>
      </c>
    </row>
    <row r="315" spans="1:7" s="33" customFormat="1" ht="17.25" customHeight="1">
      <c r="A315" s="28" t="s">
        <v>346</v>
      </c>
      <c r="B315" s="73">
        <v>736</v>
      </c>
      <c r="C315" s="8" t="s">
        <v>305</v>
      </c>
      <c r="D315" s="8" t="s">
        <v>29</v>
      </c>
      <c r="E315" s="9" t="s">
        <v>319</v>
      </c>
      <c r="F315" s="133">
        <v>230000</v>
      </c>
      <c r="G315" s="133">
        <v>250000</v>
      </c>
    </row>
    <row r="316" spans="1:7" s="2" customFormat="1" ht="13.5" customHeight="1">
      <c r="A316" s="62" t="s">
        <v>349</v>
      </c>
      <c r="B316" s="75">
        <v>736</v>
      </c>
      <c r="C316" s="45" t="s">
        <v>305</v>
      </c>
      <c r="D316" s="45" t="s">
        <v>297</v>
      </c>
      <c r="E316" s="60" t="s">
        <v>296</v>
      </c>
      <c r="F316" s="135">
        <f aca="true" t="shared" si="24" ref="F316:G318">F317</f>
        <v>3285000</v>
      </c>
      <c r="G316" s="135">
        <f t="shared" si="24"/>
        <v>3610000</v>
      </c>
    </row>
    <row r="317" spans="1:7" s="33" customFormat="1" ht="17.25" customHeight="1">
      <c r="A317" s="15" t="s">
        <v>22</v>
      </c>
      <c r="B317" s="73">
        <v>736</v>
      </c>
      <c r="C317" s="8" t="s">
        <v>305</v>
      </c>
      <c r="D317" s="8" t="s">
        <v>23</v>
      </c>
      <c r="E317" s="9" t="s">
        <v>296</v>
      </c>
      <c r="F317" s="133">
        <f t="shared" si="24"/>
        <v>3285000</v>
      </c>
      <c r="G317" s="133">
        <f t="shared" si="24"/>
        <v>3610000</v>
      </c>
    </row>
    <row r="318" spans="1:7" s="33" customFormat="1" ht="17.25" customHeight="1">
      <c r="A318" s="28" t="s">
        <v>27</v>
      </c>
      <c r="B318" s="73">
        <v>736</v>
      </c>
      <c r="C318" s="8" t="s">
        <v>305</v>
      </c>
      <c r="D318" s="8" t="s">
        <v>28</v>
      </c>
      <c r="E318" s="9" t="s">
        <v>296</v>
      </c>
      <c r="F318" s="133">
        <f t="shared" si="24"/>
        <v>3285000</v>
      </c>
      <c r="G318" s="133">
        <f t="shared" si="24"/>
        <v>3610000</v>
      </c>
    </row>
    <row r="319" spans="1:7" s="33" customFormat="1" ht="17.25" customHeight="1">
      <c r="A319" s="15" t="s">
        <v>346</v>
      </c>
      <c r="B319" s="73">
        <v>736</v>
      </c>
      <c r="C319" s="8" t="s">
        <v>305</v>
      </c>
      <c r="D319" s="8" t="s">
        <v>28</v>
      </c>
      <c r="E319" s="9" t="s">
        <v>319</v>
      </c>
      <c r="F319" s="133">
        <v>3285000</v>
      </c>
      <c r="G319" s="133">
        <v>3610000</v>
      </c>
    </row>
    <row r="320" spans="1:7" s="33" customFormat="1" ht="13.5" customHeight="1">
      <c r="A320" s="37" t="s">
        <v>350</v>
      </c>
      <c r="B320" s="147">
        <v>736</v>
      </c>
      <c r="C320" s="10">
        <v>1003</v>
      </c>
      <c r="D320" s="10" t="s">
        <v>297</v>
      </c>
      <c r="E320" s="11" t="s">
        <v>296</v>
      </c>
      <c r="F320" s="132">
        <f>SUM(F321,F372,F384)</f>
        <v>318578021</v>
      </c>
      <c r="G320" s="132">
        <f>SUM(G321,G372,G384)</f>
        <v>367495169</v>
      </c>
    </row>
    <row r="321" spans="1:7" s="2" customFormat="1" ht="12.75" customHeight="1">
      <c r="A321" s="62" t="s">
        <v>351</v>
      </c>
      <c r="B321" s="75">
        <v>736</v>
      </c>
      <c r="C321" s="45" t="s">
        <v>310</v>
      </c>
      <c r="D321" s="45" t="s">
        <v>297</v>
      </c>
      <c r="E321" s="60" t="s">
        <v>296</v>
      </c>
      <c r="F321" s="135">
        <f>F322+F359+F362</f>
        <v>300686760</v>
      </c>
      <c r="G321" s="135">
        <f>G322+G359+G362</f>
        <v>347112108</v>
      </c>
    </row>
    <row r="322" spans="1:7" s="33" customFormat="1" ht="13.5" customHeight="1">
      <c r="A322" s="28" t="s">
        <v>352</v>
      </c>
      <c r="B322" s="73">
        <v>736</v>
      </c>
      <c r="C322" s="8">
        <v>1003</v>
      </c>
      <c r="D322" s="8">
        <v>5050000</v>
      </c>
      <c r="E322" s="9" t="s">
        <v>296</v>
      </c>
      <c r="F322" s="133">
        <f>SUM(F323,F334)</f>
        <v>268976234</v>
      </c>
      <c r="G322" s="133">
        <f>SUM(G323,G334)</f>
        <v>313626652</v>
      </c>
    </row>
    <row r="323" spans="1:7" s="64" customFormat="1" ht="12.75" customHeight="1">
      <c r="A323" s="15" t="s">
        <v>30</v>
      </c>
      <c r="B323" s="73">
        <v>736</v>
      </c>
      <c r="C323" s="8">
        <v>1003</v>
      </c>
      <c r="D323" s="8" t="s">
        <v>31</v>
      </c>
      <c r="E323" s="7" t="s">
        <v>296</v>
      </c>
      <c r="F323" s="133">
        <f>SUM(F324,F326,F328,F330,F332)</f>
        <v>9682900</v>
      </c>
      <c r="G323" s="133">
        <f>SUM(G324,G326,G328,G330,G332)</f>
        <v>10658400</v>
      </c>
    </row>
    <row r="324" spans="1:7" s="33" customFormat="1" ht="15.75" customHeight="1">
      <c r="A324" s="28" t="s">
        <v>353</v>
      </c>
      <c r="B324" s="73">
        <v>736</v>
      </c>
      <c r="C324" s="8">
        <v>1003</v>
      </c>
      <c r="D324" s="8" t="s">
        <v>148</v>
      </c>
      <c r="E324" s="9" t="s">
        <v>296</v>
      </c>
      <c r="F324" s="134">
        <f>F325</f>
        <v>1316500</v>
      </c>
      <c r="G324" s="134">
        <f>G325</f>
        <v>1417000</v>
      </c>
    </row>
    <row r="325" spans="1:7" s="33" customFormat="1" ht="17.25" customHeight="1">
      <c r="A325" s="15" t="s">
        <v>359</v>
      </c>
      <c r="B325" s="73">
        <v>736</v>
      </c>
      <c r="C325" s="8" t="s">
        <v>310</v>
      </c>
      <c r="D325" s="8" t="s">
        <v>148</v>
      </c>
      <c r="E325" s="9" t="s">
        <v>318</v>
      </c>
      <c r="F325" s="134">
        <v>1316500</v>
      </c>
      <c r="G325" s="134">
        <v>1417000</v>
      </c>
    </row>
    <row r="326" spans="1:7" s="33" customFormat="1" ht="15" customHeight="1">
      <c r="A326" s="28" t="s">
        <v>355</v>
      </c>
      <c r="B326" s="73">
        <v>736</v>
      </c>
      <c r="C326" s="8">
        <v>1003</v>
      </c>
      <c r="D326" s="8" t="s">
        <v>149</v>
      </c>
      <c r="E326" s="9" t="s">
        <v>296</v>
      </c>
      <c r="F326" s="134">
        <f>F327</f>
        <v>1009000</v>
      </c>
      <c r="G326" s="134">
        <f>G327</f>
        <v>1069000</v>
      </c>
    </row>
    <row r="327" spans="1:7" s="33" customFormat="1" ht="13.5" customHeight="1">
      <c r="A327" s="15" t="s">
        <v>359</v>
      </c>
      <c r="B327" s="73">
        <v>736</v>
      </c>
      <c r="C327" s="8" t="s">
        <v>310</v>
      </c>
      <c r="D327" s="8" t="s">
        <v>149</v>
      </c>
      <c r="E327" s="9" t="s">
        <v>318</v>
      </c>
      <c r="F327" s="134">
        <v>1009000</v>
      </c>
      <c r="G327" s="134">
        <v>1069000</v>
      </c>
    </row>
    <row r="328" spans="1:7" s="64" customFormat="1" ht="81" customHeight="1">
      <c r="A328" s="28" t="s">
        <v>328</v>
      </c>
      <c r="B328" s="73">
        <v>736</v>
      </c>
      <c r="C328" s="8" t="s">
        <v>310</v>
      </c>
      <c r="D328" s="8" t="s">
        <v>150</v>
      </c>
      <c r="E328" s="9" t="s">
        <v>296</v>
      </c>
      <c r="F328" s="133">
        <f>F329</f>
        <v>7015000</v>
      </c>
      <c r="G328" s="133">
        <f>G329</f>
        <v>7830000</v>
      </c>
    </row>
    <row r="329" spans="1:7" s="33" customFormat="1" ht="13.5" customHeight="1">
      <c r="A329" s="15" t="s">
        <v>359</v>
      </c>
      <c r="B329" s="73">
        <v>736</v>
      </c>
      <c r="C329" s="8" t="s">
        <v>310</v>
      </c>
      <c r="D329" s="8" t="s">
        <v>150</v>
      </c>
      <c r="E329" s="9" t="s">
        <v>318</v>
      </c>
      <c r="F329" s="133">
        <v>7015000</v>
      </c>
      <c r="G329" s="133">
        <v>7830000</v>
      </c>
    </row>
    <row r="330" spans="1:7" s="64" customFormat="1" ht="27.75" customHeight="1">
      <c r="A330" s="28" t="s">
        <v>167</v>
      </c>
      <c r="B330" s="73">
        <v>736</v>
      </c>
      <c r="C330" s="8" t="s">
        <v>310</v>
      </c>
      <c r="D330" s="8" t="s">
        <v>151</v>
      </c>
      <c r="E330" s="9" t="s">
        <v>296</v>
      </c>
      <c r="F330" s="133">
        <f>F331</f>
        <v>242400</v>
      </c>
      <c r="G330" s="133">
        <f>G331</f>
        <v>242400</v>
      </c>
    </row>
    <row r="331" spans="1:7" s="64" customFormat="1" ht="13.5" customHeight="1">
      <c r="A331" s="15" t="s">
        <v>359</v>
      </c>
      <c r="B331" s="73">
        <v>736</v>
      </c>
      <c r="C331" s="8" t="s">
        <v>310</v>
      </c>
      <c r="D331" s="8" t="s">
        <v>151</v>
      </c>
      <c r="E331" s="9" t="s">
        <v>318</v>
      </c>
      <c r="F331" s="133">
        <v>242400</v>
      </c>
      <c r="G331" s="133">
        <v>242400</v>
      </c>
    </row>
    <row r="332" spans="1:7" s="64" customFormat="1" ht="42.75" customHeight="1">
      <c r="A332" s="28" t="s">
        <v>58</v>
      </c>
      <c r="B332" s="73">
        <v>736</v>
      </c>
      <c r="C332" s="8" t="s">
        <v>310</v>
      </c>
      <c r="D332" s="8" t="s">
        <v>59</v>
      </c>
      <c r="E332" s="9" t="s">
        <v>296</v>
      </c>
      <c r="F332" s="133">
        <f>F333</f>
        <v>100000</v>
      </c>
      <c r="G332" s="133">
        <f>G333</f>
        <v>100000</v>
      </c>
    </row>
    <row r="333" spans="1:7" s="64" customFormat="1" ht="13.5" customHeight="1">
      <c r="A333" s="15" t="s">
        <v>359</v>
      </c>
      <c r="B333" s="73">
        <v>736</v>
      </c>
      <c r="C333" s="8" t="s">
        <v>310</v>
      </c>
      <c r="D333" s="8" t="s">
        <v>59</v>
      </c>
      <c r="E333" s="9" t="s">
        <v>318</v>
      </c>
      <c r="F333" s="133">
        <v>100000</v>
      </c>
      <c r="G333" s="133">
        <v>100000</v>
      </c>
    </row>
    <row r="334" spans="1:7" s="64" customFormat="1" ht="51">
      <c r="A334" s="145" t="s">
        <v>291</v>
      </c>
      <c r="B334" s="73">
        <v>736</v>
      </c>
      <c r="C334" s="8" t="s">
        <v>310</v>
      </c>
      <c r="D334" s="8" t="s">
        <v>292</v>
      </c>
      <c r="E334" s="7" t="s">
        <v>296</v>
      </c>
      <c r="F334" s="133">
        <f>F335+F337+F339+F341+F343+F345+F347+F349+F351+F353+F355+F357</f>
        <v>259293334</v>
      </c>
      <c r="G334" s="133">
        <f>G335+G337+G339+G341+G343+G345+G347+G349+G351+G353+G355+G357</f>
        <v>302968252</v>
      </c>
    </row>
    <row r="335" spans="1:7" s="33" customFormat="1" ht="159" customHeight="1">
      <c r="A335" s="28" t="s">
        <v>50</v>
      </c>
      <c r="B335" s="73">
        <v>736</v>
      </c>
      <c r="C335" s="8" t="s">
        <v>310</v>
      </c>
      <c r="D335" s="8" t="s">
        <v>175</v>
      </c>
      <c r="E335" s="9" t="s">
        <v>296</v>
      </c>
      <c r="F335" s="133">
        <f>F336</f>
        <v>153438282</v>
      </c>
      <c r="G335" s="133">
        <f>G336</f>
        <v>185936510</v>
      </c>
    </row>
    <row r="336" spans="1:7" s="33" customFormat="1" ht="17.25" customHeight="1">
      <c r="A336" s="15" t="s">
        <v>359</v>
      </c>
      <c r="B336" s="73">
        <v>736</v>
      </c>
      <c r="C336" s="8" t="s">
        <v>310</v>
      </c>
      <c r="D336" s="8" t="s">
        <v>175</v>
      </c>
      <c r="E336" s="9" t="s">
        <v>318</v>
      </c>
      <c r="F336" s="133">
        <v>153438282</v>
      </c>
      <c r="G336" s="133">
        <v>185936510</v>
      </c>
    </row>
    <row r="337" spans="1:7" s="33" customFormat="1" ht="117.75" customHeight="1">
      <c r="A337" s="38" t="s">
        <v>52</v>
      </c>
      <c r="B337" s="73">
        <v>736</v>
      </c>
      <c r="C337" s="8" t="s">
        <v>310</v>
      </c>
      <c r="D337" s="8" t="s">
        <v>176</v>
      </c>
      <c r="E337" s="9" t="s">
        <v>296</v>
      </c>
      <c r="F337" s="133">
        <f>F338</f>
        <v>3651598</v>
      </c>
      <c r="G337" s="133">
        <f>G338</f>
        <v>4425006</v>
      </c>
    </row>
    <row r="338" spans="1:7" s="33" customFormat="1" ht="17.25" customHeight="1">
      <c r="A338" s="15" t="s">
        <v>359</v>
      </c>
      <c r="B338" s="73">
        <v>736</v>
      </c>
      <c r="C338" s="8" t="s">
        <v>310</v>
      </c>
      <c r="D338" s="8" t="s">
        <v>176</v>
      </c>
      <c r="E338" s="9" t="s">
        <v>318</v>
      </c>
      <c r="F338" s="133">
        <v>3651598</v>
      </c>
      <c r="G338" s="133">
        <v>4425006</v>
      </c>
    </row>
    <row r="339" spans="1:7" s="33" customFormat="1" ht="103.5" customHeight="1">
      <c r="A339" s="149" t="s">
        <v>56</v>
      </c>
      <c r="B339" s="73">
        <v>736</v>
      </c>
      <c r="C339" s="8" t="s">
        <v>310</v>
      </c>
      <c r="D339" s="8" t="s">
        <v>177</v>
      </c>
      <c r="E339" s="9" t="s">
        <v>296</v>
      </c>
      <c r="F339" s="133">
        <f>F340</f>
        <v>1008441</v>
      </c>
      <c r="G339" s="133">
        <f>G340</f>
        <v>1088108</v>
      </c>
    </row>
    <row r="340" spans="1:7" s="33" customFormat="1" ht="15" customHeight="1">
      <c r="A340" s="15" t="s">
        <v>359</v>
      </c>
      <c r="B340" s="73">
        <v>736</v>
      </c>
      <c r="C340" s="8" t="s">
        <v>310</v>
      </c>
      <c r="D340" s="8" t="s">
        <v>177</v>
      </c>
      <c r="E340" s="9" t="s">
        <v>318</v>
      </c>
      <c r="F340" s="133">
        <v>1008441</v>
      </c>
      <c r="G340" s="133">
        <v>1088108</v>
      </c>
    </row>
    <row r="341" spans="1:7" s="33" customFormat="1" ht="156" customHeight="1">
      <c r="A341" s="38" t="s">
        <v>61</v>
      </c>
      <c r="B341" s="73">
        <v>736</v>
      </c>
      <c r="C341" s="8" t="s">
        <v>310</v>
      </c>
      <c r="D341" s="8" t="s">
        <v>178</v>
      </c>
      <c r="E341" s="9" t="s">
        <v>296</v>
      </c>
      <c r="F341" s="133">
        <f>F342</f>
        <v>50233756</v>
      </c>
      <c r="G341" s="133">
        <f>G342</f>
        <v>54202223</v>
      </c>
    </row>
    <row r="342" spans="1:7" s="33" customFormat="1" ht="15.75" customHeight="1">
      <c r="A342" s="15" t="s">
        <v>359</v>
      </c>
      <c r="B342" s="73">
        <v>736</v>
      </c>
      <c r="C342" s="8" t="s">
        <v>310</v>
      </c>
      <c r="D342" s="8" t="s">
        <v>178</v>
      </c>
      <c r="E342" s="9" t="s">
        <v>318</v>
      </c>
      <c r="F342" s="133">
        <v>50233756</v>
      </c>
      <c r="G342" s="133">
        <v>54202223</v>
      </c>
    </row>
    <row r="343" spans="1:7" s="64" customFormat="1" ht="142.5" customHeight="1">
      <c r="A343" s="38" t="s">
        <v>382</v>
      </c>
      <c r="B343" s="73">
        <v>736</v>
      </c>
      <c r="C343" s="8" t="s">
        <v>310</v>
      </c>
      <c r="D343" s="8" t="s">
        <v>179</v>
      </c>
      <c r="E343" s="9" t="s">
        <v>296</v>
      </c>
      <c r="F343" s="133">
        <f>F344</f>
        <v>4464967</v>
      </c>
      <c r="G343" s="133">
        <f>G344</f>
        <v>5410647</v>
      </c>
    </row>
    <row r="344" spans="1:7" s="33" customFormat="1" ht="15.75" customHeight="1">
      <c r="A344" s="15" t="s">
        <v>359</v>
      </c>
      <c r="B344" s="73">
        <v>736</v>
      </c>
      <c r="C344" s="8" t="s">
        <v>310</v>
      </c>
      <c r="D344" s="8" t="s">
        <v>179</v>
      </c>
      <c r="E344" s="9" t="s">
        <v>318</v>
      </c>
      <c r="F344" s="133">
        <v>4464967</v>
      </c>
      <c r="G344" s="133">
        <v>5410647</v>
      </c>
    </row>
    <row r="345" spans="1:7" s="33" customFormat="1" ht="90" customHeight="1">
      <c r="A345" s="38" t="s">
        <v>378</v>
      </c>
      <c r="B345" s="73">
        <v>736</v>
      </c>
      <c r="C345" s="8" t="s">
        <v>310</v>
      </c>
      <c r="D345" s="8" t="s">
        <v>180</v>
      </c>
      <c r="E345" s="9" t="s">
        <v>296</v>
      </c>
      <c r="F345" s="133">
        <f>F346</f>
        <v>4034983</v>
      </c>
      <c r="G345" s="133">
        <f>G346</f>
        <v>4889593</v>
      </c>
    </row>
    <row r="346" spans="1:7" s="33" customFormat="1" ht="17.25" customHeight="1">
      <c r="A346" s="15" t="s">
        <v>359</v>
      </c>
      <c r="B346" s="73">
        <v>736</v>
      </c>
      <c r="C346" s="8" t="s">
        <v>310</v>
      </c>
      <c r="D346" s="8" t="s">
        <v>180</v>
      </c>
      <c r="E346" s="9" t="s">
        <v>318</v>
      </c>
      <c r="F346" s="133">
        <v>4034983</v>
      </c>
      <c r="G346" s="133">
        <v>4889593</v>
      </c>
    </row>
    <row r="347" spans="1:7" s="33" customFormat="1" ht="89.25" customHeight="1">
      <c r="A347" s="38" t="s">
        <v>51</v>
      </c>
      <c r="B347" s="73">
        <v>736</v>
      </c>
      <c r="C347" s="8" t="s">
        <v>310</v>
      </c>
      <c r="D347" s="8" t="s">
        <v>181</v>
      </c>
      <c r="E347" s="9" t="s">
        <v>296</v>
      </c>
      <c r="F347" s="133">
        <f>F348</f>
        <v>2412428</v>
      </c>
      <c r="G347" s="133">
        <f>G348</f>
        <v>2603010</v>
      </c>
    </row>
    <row r="348" spans="1:7" s="33" customFormat="1" ht="14.25" customHeight="1">
      <c r="A348" s="15" t="s">
        <v>359</v>
      </c>
      <c r="B348" s="73">
        <v>736</v>
      </c>
      <c r="C348" s="8" t="s">
        <v>310</v>
      </c>
      <c r="D348" s="8" t="s">
        <v>181</v>
      </c>
      <c r="E348" s="9" t="s">
        <v>318</v>
      </c>
      <c r="F348" s="133">
        <v>2412428</v>
      </c>
      <c r="G348" s="133">
        <v>2603010</v>
      </c>
    </row>
    <row r="349" spans="1:7" s="33" customFormat="1" ht="66.75" customHeight="1">
      <c r="A349" s="38" t="s">
        <v>55</v>
      </c>
      <c r="B349" s="73">
        <v>736</v>
      </c>
      <c r="C349" s="8" t="s">
        <v>310</v>
      </c>
      <c r="D349" s="8" t="s">
        <v>182</v>
      </c>
      <c r="E349" s="9" t="s">
        <v>296</v>
      </c>
      <c r="F349" s="133">
        <f>F350</f>
        <v>8454805</v>
      </c>
      <c r="G349" s="133">
        <f>G350</f>
        <v>9122735</v>
      </c>
    </row>
    <row r="350" spans="1:7" s="33" customFormat="1" ht="13.5" customHeight="1">
      <c r="A350" s="15" t="s">
        <v>359</v>
      </c>
      <c r="B350" s="73">
        <v>736</v>
      </c>
      <c r="C350" s="8" t="s">
        <v>310</v>
      </c>
      <c r="D350" s="8" t="s">
        <v>182</v>
      </c>
      <c r="E350" s="9" t="s">
        <v>318</v>
      </c>
      <c r="F350" s="133">
        <v>8454805</v>
      </c>
      <c r="G350" s="133">
        <v>9122735</v>
      </c>
    </row>
    <row r="351" spans="1:7" s="33" customFormat="1" ht="53.25" customHeight="1">
      <c r="A351" s="28" t="s">
        <v>57</v>
      </c>
      <c r="B351" s="73">
        <v>736</v>
      </c>
      <c r="C351" s="8">
        <v>1003</v>
      </c>
      <c r="D351" s="8" t="s">
        <v>173</v>
      </c>
      <c r="E351" s="9" t="s">
        <v>296</v>
      </c>
      <c r="F351" s="133">
        <f>F352</f>
        <v>1728468</v>
      </c>
      <c r="G351" s="133">
        <f>G352</f>
        <v>1865017</v>
      </c>
    </row>
    <row r="352" spans="1:7" s="33" customFormat="1" ht="13.5" customHeight="1">
      <c r="A352" s="15" t="s">
        <v>359</v>
      </c>
      <c r="B352" s="73">
        <v>736</v>
      </c>
      <c r="C352" s="8" t="s">
        <v>310</v>
      </c>
      <c r="D352" s="8" t="s">
        <v>173</v>
      </c>
      <c r="E352" s="8" t="s">
        <v>318</v>
      </c>
      <c r="F352" s="134">
        <v>1728468</v>
      </c>
      <c r="G352" s="134">
        <v>1865017</v>
      </c>
    </row>
    <row r="353" spans="1:7" s="33" customFormat="1" ht="53.25" customHeight="1">
      <c r="A353" s="38" t="s">
        <v>377</v>
      </c>
      <c r="B353" s="73">
        <v>736</v>
      </c>
      <c r="C353" s="8" t="s">
        <v>310</v>
      </c>
      <c r="D353" s="8" t="s">
        <v>183</v>
      </c>
      <c r="E353" s="9" t="s">
        <v>296</v>
      </c>
      <c r="F353" s="133">
        <f>F354</f>
        <v>17912695</v>
      </c>
      <c r="G353" s="133">
        <f>G354</f>
        <v>19327798</v>
      </c>
    </row>
    <row r="354" spans="1:7" s="64" customFormat="1" ht="12.75" customHeight="1">
      <c r="A354" s="15" t="s">
        <v>359</v>
      </c>
      <c r="B354" s="73">
        <v>736</v>
      </c>
      <c r="C354" s="8" t="s">
        <v>310</v>
      </c>
      <c r="D354" s="8" t="s">
        <v>183</v>
      </c>
      <c r="E354" s="9" t="s">
        <v>318</v>
      </c>
      <c r="F354" s="133">
        <v>17912695</v>
      </c>
      <c r="G354" s="133">
        <v>19327798</v>
      </c>
    </row>
    <row r="355" spans="1:7" s="64" customFormat="1" ht="65.25" customHeight="1">
      <c r="A355" s="145" t="s">
        <v>544</v>
      </c>
      <c r="B355" s="73">
        <v>736</v>
      </c>
      <c r="C355" s="8" t="s">
        <v>310</v>
      </c>
      <c r="D355" s="8" t="s">
        <v>286</v>
      </c>
      <c r="E355" s="9" t="s">
        <v>296</v>
      </c>
      <c r="F355" s="133">
        <f>F356</f>
        <v>2913650</v>
      </c>
      <c r="G355" s="133">
        <f>G356</f>
        <v>3143828</v>
      </c>
    </row>
    <row r="356" spans="1:7" s="64" customFormat="1" ht="13.5" customHeight="1">
      <c r="A356" s="15" t="s">
        <v>359</v>
      </c>
      <c r="B356" s="73">
        <v>736</v>
      </c>
      <c r="C356" s="8" t="s">
        <v>310</v>
      </c>
      <c r="D356" s="8" t="s">
        <v>286</v>
      </c>
      <c r="E356" s="9" t="s">
        <v>318</v>
      </c>
      <c r="F356" s="133">
        <v>2913650</v>
      </c>
      <c r="G356" s="133">
        <v>3143828</v>
      </c>
    </row>
    <row r="357" spans="1:7" s="64" customFormat="1" ht="79.5" customHeight="1">
      <c r="A357" s="145" t="s">
        <v>379</v>
      </c>
      <c r="B357" s="73">
        <v>736</v>
      </c>
      <c r="C357" s="8" t="s">
        <v>310</v>
      </c>
      <c r="D357" s="8" t="s">
        <v>380</v>
      </c>
      <c r="E357" s="9" t="s">
        <v>296</v>
      </c>
      <c r="F357" s="133">
        <f>F358</f>
        <v>9039261</v>
      </c>
      <c r="G357" s="133">
        <f>G358</f>
        <v>10953777</v>
      </c>
    </row>
    <row r="358" spans="1:7" s="64" customFormat="1" ht="13.5" customHeight="1">
      <c r="A358" s="15" t="s">
        <v>359</v>
      </c>
      <c r="B358" s="73">
        <v>736</v>
      </c>
      <c r="C358" s="8" t="s">
        <v>310</v>
      </c>
      <c r="D358" s="8" t="s">
        <v>380</v>
      </c>
      <c r="E358" s="9" t="s">
        <v>318</v>
      </c>
      <c r="F358" s="133">
        <v>9039261</v>
      </c>
      <c r="G358" s="133">
        <v>10953777</v>
      </c>
    </row>
    <row r="359" spans="1:7" s="64" customFormat="1" ht="13.5" customHeight="1">
      <c r="A359" s="15" t="s">
        <v>47</v>
      </c>
      <c r="B359" s="73">
        <v>736</v>
      </c>
      <c r="C359" s="8" t="s">
        <v>310</v>
      </c>
      <c r="D359" s="8" t="s">
        <v>48</v>
      </c>
      <c r="E359" s="9" t="s">
        <v>296</v>
      </c>
      <c r="F359" s="133">
        <f>F360</f>
        <v>23478526</v>
      </c>
      <c r="G359" s="133">
        <f>G360</f>
        <v>25333456</v>
      </c>
    </row>
    <row r="360" spans="1:7" s="64" customFormat="1" ht="25.5">
      <c r="A360" s="28" t="s">
        <v>381</v>
      </c>
      <c r="B360" s="73">
        <v>736</v>
      </c>
      <c r="C360" s="8" t="s">
        <v>310</v>
      </c>
      <c r="D360" s="8" t="s">
        <v>174</v>
      </c>
      <c r="E360" s="9" t="s">
        <v>296</v>
      </c>
      <c r="F360" s="133">
        <f>F361</f>
        <v>23478526</v>
      </c>
      <c r="G360" s="133">
        <f>G361</f>
        <v>25333456</v>
      </c>
    </row>
    <row r="361" spans="1:7" s="64" customFormat="1" ht="13.5" customHeight="1">
      <c r="A361" s="15" t="s">
        <v>359</v>
      </c>
      <c r="B361" s="73">
        <v>736</v>
      </c>
      <c r="C361" s="8" t="s">
        <v>310</v>
      </c>
      <c r="D361" s="8" t="s">
        <v>174</v>
      </c>
      <c r="E361" s="9" t="s">
        <v>318</v>
      </c>
      <c r="F361" s="133">
        <v>23478526</v>
      </c>
      <c r="G361" s="133">
        <v>25333456</v>
      </c>
    </row>
    <row r="362" spans="1:7" s="64" customFormat="1" ht="12" customHeight="1">
      <c r="A362" s="4" t="s">
        <v>8</v>
      </c>
      <c r="B362" s="73">
        <v>736</v>
      </c>
      <c r="C362" s="8" t="s">
        <v>310</v>
      </c>
      <c r="D362" s="8" t="s">
        <v>9</v>
      </c>
      <c r="E362" s="9" t="s">
        <v>296</v>
      </c>
      <c r="F362" s="133">
        <f>F363</f>
        <v>8232000</v>
      </c>
      <c r="G362" s="133">
        <f>G363</f>
        <v>8152000</v>
      </c>
    </row>
    <row r="363" spans="1:7" s="33" customFormat="1" ht="14.25" customHeight="1">
      <c r="A363" s="15" t="s">
        <v>356</v>
      </c>
      <c r="B363" s="73">
        <v>736</v>
      </c>
      <c r="C363" s="8" t="s">
        <v>310</v>
      </c>
      <c r="D363" s="8" t="s">
        <v>34</v>
      </c>
      <c r="E363" s="9" t="s">
        <v>296</v>
      </c>
      <c r="F363" s="133">
        <f>SUM(F364,F366,F368,F370)</f>
        <v>8232000</v>
      </c>
      <c r="G363" s="133">
        <f>SUM(G364,G366,G368,G370)</f>
        <v>8152000</v>
      </c>
    </row>
    <row r="364" spans="1:7" s="33" customFormat="1" ht="38.25" customHeight="1">
      <c r="A364" s="15" t="s">
        <v>357</v>
      </c>
      <c r="B364" s="73">
        <v>736</v>
      </c>
      <c r="C364" s="8" t="s">
        <v>310</v>
      </c>
      <c r="D364" s="8" t="s">
        <v>152</v>
      </c>
      <c r="E364" s="9" t="s">
        <v>296</v>
      </c>
      <c r="F364" s="133">
        <f>F365</f>
        <v>1000000</v>
      </c>
      <c r="G364" s="133">
        <f>G365</f>
        <v>1000000</v>
      </c>
    </row>
    <row r="365" spans="1:7" s="33" customFormat="1" ht="15.75" customHeight="1">
      <c r="A365" s="15" t="s">
        <v>359</v>
      </c>
      <c r="B365" s="73">
        <v>736</v>
      </c>
      <c r="C365" s="8" t="s">
        <v>310</v>
      </c>
      <c r="D365" s="8" t="s">
        <v>152</v>
      </c>
      <c r="E365" s="9" t="s">
        <v>318</v>
      </c>
      <c r="F365" s="133">
        <v>1000000</v>
      </c>
      <c r="G365" s="133">
        <v>1000000</v>
      </c>
    </row>
    <row r="366" spans="1:7" s="33" customFormat="1" ht="29.25" customHeight="1">
      <c r="A366" s="28" t="s">
        <v>488</v>
      </c>
      <c r="B366" s="73">
        <v>736</v>
      </c>
      <c r="C366" s="8" t="s">
        <v>310</v>
      </c>
      <c r="D366" s="8" t="s">
        <v>153</v>
      </c>
      <c r="E366" s="9" t="s">
        <v>296</v>
      </c>
      <c r="F366" s="133">
        <f>F367</f>
        <v>500000</v>
      </c>
      <c r="G366" s="133">
        <f>G367</f>
        <v>500000</v>
      </c>
    </row>
    <row r="367" spans="1:7" s="33" customFormat="1" ht="13.5" customHeight="1">
      <c r="A367" s="15" t="s">
        <v>359</v>
      </c>
      <c r="B367" s="73">
        <v>736</v>
      </c>
      <c r="C367" s="8" t="s">
        <v>310</v>
      </c>
      <c r="D367" s="8" t="s">
        <v>153</v>
      </c>
      <c r="E367" s="9" t="s">
        <v>318</v>
      </c>
      <c r="F367" s="133">
        <v>500000</v>
      </c>
      <c r="G367" s="133">
        <v>500000</v>
      </c>
    </row>
    <row r="368" spans="1:7" s="33" customFormat="1" ht="38.25">
      <c r="A368" s="15" t="s">
        <v>574</v>
      </c>
      <c r="B368" s="73">
        <v>736</v>
      </c>
      <c r="C368" s="8" t="s">
        <v>310</v>
      </c>
      <c r="D368" s="8" t="s">
        <v>285</v>
      </c>
      <c r="E368" s="9" t="s">
        <v>296</v>
      </c>
      <c r="F368" s="133">
        <f>F369</f>
        <v>1000000</v>
      </c>
      <c r="G368" s="133">
        <f>G369</f>
        <v>1000000</v>
      </c>
    </row>
    <row r="369" spans="1:7" s="33" customFormat="1" ht="13.5" customHeight="1">
      <c r="A369" s="15" t="s">
        <v>359</v>
      </c>
      <c r="B369" s="73">
        <v>736</v>
      </c>
      <c r="C369" s="8" t="s">
        <v>310</v>
      </c>
      <c r="D369" s="8" t="s">
        <v>285</v>
      </c>
      <c r="E369" s="9" t="s">
        <v>318</v>
      </c>
      <c r="F369" s="133">
        <v>1000000</v>
      </c>
      <c r="G369" s="133">
        <v>1000000</v>
      </c>
    </row>
    <row r="370" spans="1:7" s="33" customFormat="1" ht="13.5" customHeight="1">
      <c r="A370" s="15" t="s">
        <v>354</v>
      </c>
      <c r="B370" s="73">
        <v>736</v>
      </c>
      <c r="C370" s="8" t="s">
        <v>310</v>
      </c>
      <c r="D370" s="8" t="s">
        <v>262</v>
      </c>
      <c r="E370" s="9" t="s">
        <v>296</v>
      </c>
      <c r="F370" s="133">
        <f>F371</f>
        <v>5732000</v>
      </c>
      <c r="G370" s="133">
        <f>G371</f>
        <v>5652000</v>
      </c>
    </row>
    <row r="371" spans="1:7" s="33" customFormat="1" ht="13.5" customHeight="1">
      <c r="A371" s="15" t="s">
        <v>359</v>
      </c>
      <c r="B371" s="73">
        <v>736</v>
      </c>
      <c r="C371" s="8" t="s">
        <v>310</v>
      </c>
      <c r="D371" s="8" t="s">
        <v>262</v>
      </c>
      <c r="E371" s="9" t="s">
        <v>318</v>
      </c>
      <c r="F371" s="133">
        <v>5732000</v>
      </c>
      <c r="G371" s="133">
        <v>5652000</v>
      </c>
    </row>
    <row r="372" spans="1:7" s="2" customFormat="1" ht="13.5" customHeight="1">
      <c r="A372" s="62" t="s">
        <v>349</v>
      </c>
      <c r="B372" s="75">
        <v>736</v>
      </c>
      <c r="C372" s="45">
        <v>1003</v>
      </c>
      <c r="D372" s="45" t="s">
        <v>297</v>
      </c>
      <c r="E372" s="60" t="s">
        <v>296</v>
      </c>
      <c r="F372" s="135">
        <f>SUM(F380,F373)</f>
        <v>10691261</v>
      </c>
      <c r="G372" s="135">
        <f>SUM(G380,G373)</f>
        <v>11683061</v>
      </c>
    </row>
    <row r="373" spans="1:7" s="33" customFormat="1" ht="13.5" customHeight="1">
      <c r="A373" s="30" t="s">
        <v>358</v>
      </c>
      <c r="B373" s="76">
        <v>736</v>
      </c>
      <c r="C373" s="8">
        <v>1003</v>
      </c>
      <c r="D373" s="8">
        <v>5050000</v>
      </c>
      <c r="E373" s="8" t="s">
        <v>296</v>
      </c>
      <c r="F373" s="133">
        <f>F374+F377</f>
        <v>10491261</v>
      </c>
      <c r="G373" s="133">
        <f>G374+G377</f>
        <v>11483061</v>
      </c>
    </row>
    <row r="374" spans="1:7" s="33" customFormat="1" ht="13.5" customHeight="1">
      <c r="A374" s="30" t="s">
        <v>30</v>
      </c>
      <c r="B374" s="76">
        <v>736</v>
      </c>
      <c r="C374" s="8">
        <v>1003</v>
      </c>
      <c r="D374" s="8" t="s">
        <v>31</v>
      </c>
      <c r="E374" s="8" t="s">
        <v>296</v>
      </c>
      <c r="F374" s="133">
        <f>F375</f>
        <v>9600000</v>
      </c>
      <c r="G374" s="133">
        <f>G375</f>
        <v>10500000</v>
      </c>
    </row>
    <row r="375" spans="1:7" s="33" customFormat="1" ht="13.5" customHeight="1">
      <c r="A375" s="28" t="s">
        <v>359</v>
      </c>
      <c r="B375" s="76">
        <v>736</v>
      </c>
      <c r="C375" s="8">
        <v>1003</v>
      </c>
      <c r="D375" s="8" t="s">
        <v>401</v>
      </c>
      <c r="E375" s="8" t="s">
        <v>296</v>
      </c>
      <c r="F375" s="133">
        <f>F376</f>
        <v>9600000</v>
      </c>
      <c r="G375" s="133">
        <f>G376</f>
        <v>10500000</v>
      </c>
    </row>
    <row r="376" spans="1:7" s="2" customFormat="1" ht="13.5" customHeight="1">
      <c r="A376" s="74" t="s">
        <v>306</v>
      </c>
      <c r="B376" s="114">
        <v>736</v>
      </c>
      <c r="C376" s="45">
        <v>1003</v>
      </c>
      <c r="D376" s="116" t="s">
        <v>401</v>
      </c>
      <c r="E376" s="116" t="s">
        <v>318</v>
      </c>
      <c r="F376" s="139">
        <v>9600000</v>
      </c>
      <c r="G376" s="139">
        <v>10500000</v>
      </c>
    </row>
    <row r="377" spans="1:7" s="33" customFormat="1" ht="260.25" customHeight="1">
      <c r="A377" s="129" t="s">
        <v>582</v>
      </c>
      <c r="B377" s="73">
        <v>736</v>
      </c>
      <c r="C377" s="8" t="s">
        <v>310</v>
      </c>
      <c r="D377" s="8" t="s">
        <v>207</v>
      </c>
      <c r="E377" s="9" t="s">
        <v>296</v>
      </c>
      <c r="F377" s="133">
        <f>F378</f>
        <v>891261</v>
      </c>
      <c r="G377" s="133">
        <f>G378</f>
        <v>983061</v>
      </c>
    </row>
    <row r="378" spans="1:7" s="33" customFormat="1" ht="133.5" customHeight="1">
      <c r="A378" s="28" t="s">
        <v>0</v>
      </c>
      <c r="B378" s="73">
        <v>736</v>
      </c>
      <c r="C378" s="8" t="s">
        <v>310</v>
      </c>
      <c r="D378" s="8" t="s">
        <v>208</v>
      </c>
      <c r="E378" s="9" t="s">
        <v>296</v>
      </c>
      <c r="F378" s="133">
        <f>F379</f>
        <v>891261</v>
      </c>
      <c r="G378" s="133">
        <f>G379</f>
        <v>983061</v>
      </c>
    </row>
    <row r="379" spans="1:7" s="33" customFormat="1" ht="14.25" customHeight="1">
      <c r="A379" s="15" t="s">
        <v>346</v>
      </c>
      <c r="B379" s="73">
        <v>736</v>
      </c>
      <c r="C379" s="8" t="s">
        <v>310</v>
      </c>
      <c r="D379" s="8" t="s">
        <v>208</v>
      </c>
      <c r="E379" s="9" t="s">
        <v>319</v>
      </c>
      <c r="F379" s="133">
        <v>891261</v>
      </c>
      <c r="G379" s="133">
        <v>983061</v>
      </c>
    </row>
    <row r="380" spans="1:7" s="33" customFormat="1" ht="40.5" customHeight="1">
      <c r="A380" s="30" t="s">
        <v>348</v>
      </c>
      <c r="B380" s="73">
        <v>736</v>
      </c>
      <c r="C380" s="8">
        <v>1003</v>
      </c>
      <c r="D380" s="8">
        <v>9000000</v>
      </c>
      <c r="E380" s="83" t="s">
        <v>296</v>
      </c>
      <c r="F380" s="133">
        <f aca="true" t="shared" si="25" ref="F380:G382">F381</f>
        <v>200000</v>
      </c>
      <c r="G380" s="133">
        <f t="shared" si="25"/>
        <v>200000</v>
      </c>
    </row>
    <row r="381" spans="1:7" s="33" customFormat="1" ht="12.75" customHeight="1">
      <c r="A381" s="28" t="s">
        <v>27</v>
      </c>
      <c r="B381" s="73">
        <v>736</v>
      </c>
      <c r="C381" s="8" t="s">
        <v>310</v>
      </c>
      <c r="D381" s="8" t="s">
        <v>29</v>
      </c>
      <c r="E381" s="9" t="s">
        <v>296</v>
      </c>
      <c r="F381" s="133">
        <f t="shared" si="25"/>
        <v>200000</v>
      </c>
      <c r="G381" s="133">
        <f t="shared" si="25"/>
        <v>200000</v>
      </c>
    </row>
    <row r="382" spans="1:7" s="33" customFormat="1" ht="12.75" customHeight="1">
      <c r="A382" s="30" t="s">
        <v>359</v>
      </c>
      <c r="B382" s="73">
        <v>736</v>
      </c>
      <c r="C382" s="8">
        <v>1003</v>
      </c>
      <c r="D382" s="8" t="s">
        <v>29</v>
      </c>
      <c r="E382" s="83" t="s">
        <v>318</v>
      </c>
      <c r="F382" s="133">
        <f t="shared" si="25"/>
        <v>200000</v>
      </c>
      <c r="G382" s="133">
        <f t="shared" si="25"/>
        <v>200000</v>
      </c>
    </row>
    <row r="383" spans="1:7" s="2" customFormat="1" ht="13.5" customHeight="1">
      <c r="A383" s="62" t="s">
        <v>306</v>
      </c>
      <c r="B383" s="114">
        <v>736</v>
      </c>
      <c r="C383" s="116">
        <v>1003</v>
      </c>
      <c r="D383" s="116" t="s">
        <v>29</v>
      </c>
      <c r="E383" s="117" t="s">
        <v>318</v>
      </c>
      <c r="F383" s="139">
        <v>200000</v>
      </c>
      <c r="G383" s="139">
        <v>200000</v>
      </c>
    </row>
    <row r="384" spans="1:7" s="63" customFormat="1" ht="15" customHeight="1">
      <c r="A384" s="115" t="s">
        <v>361</v>
      </c>
      <c r="B384" s="75">
        <v>736</v>
      </c>
      <c r="C384" s="45" t="s">
        <v>310</v>
      </c>
      <c r="D384" s="45" t="s">
        <v>297</v>
      </c>
      <c r="E384" s="60" t="s">
        <v>296</v>
      </c>
      <c r="F384" s="135">
        <f aca="true" t="shared" si="26" ref="F384:G386">F385</f>
        <v>7200000</v>
      </c>
      <c r="G384" s="135">
        <f t="shared" si="26"/>
        <v>8700000</v>
      </c>
    </row>
    <row r="385" spans="1:7" s="64" customFormat="1" ht="12.75" customHeight="1">
      <c r="A385" s="4" t="s">
        <v>8</v>
      </c>
      <c r="B385" s="73">
        <v>736</v>
      </c>
      <c r="C385" s="8" t="s">
        <v>310</v>
      </c>
      <c r="D385" s="8" t="s">
        <v>9</v>
      </c>
      <c r="E385" s="9" t="s">
        <v>296</v>
      </c>
      <c r="F385" s="133">
        <f t="shared" si="26"/>
        <v>7200000</v>
      </c>
      <c r="G385" s="133">
        <f t="shared" si="26"/>
        <v>8700000</v>
      </c>
    </row>
    <row r="386" spans="1:7" s="64" customFormat="1" ht="26.25" customHeight="1">
      <c r="A386" s="30" t="s">
        <v>263</v>
      </c>
      <c r="B386" s="76">
        <v>736</v>
      </c>
      <c r="C386" s="8" t="s">
        <v>310</v>
      </c>
      <c r="D386" s="8" t="s">
        <v>264</v>
      </c>
      <c r="E386" s="9" t="s">
        <v>296</v>
      </c>
      <c r="F386" s="133">
        <f t="shared" si="26"/>
        <v>7200000</v>
      </c>
      <c r="G386" s="133">
        <f t="shared" si="26"/>
        <v>8700000</v>
      </c>
    </row>
    <row r="387" spans="1:7" s="64" customFormat="1" ht="14.25" customHeight="1">
      <c r="A387" s="30" t="s">
        <v>359</v>
      </c>
      <c r="B387" s="76">
        <v>736</v>
      </c>
      <c r="C387" s="8" t="s">
        <v>310</v>
      </c>
      <c r="D387" s="8" t="s">
        <v>264</v>
      </c>
      <c r="E387" s="9" t="s">
        <v>318</v>
      </c>
      <c r="F387" s="133">
        <v>7200000</v>
      </c>
      <c r="G387" s="133">
        <v>8700000</v>
      </c>
    </row>
    <row r="388" spans="1:7" s="34" customFormat="1" ht="15.75" customHeight="1">
      <c r="A388" s="146" t="s">
        <v>467</v>
      </c>
      <c r="B388" s="79" t="s">
        <v>549</v>
      </c>
      <c r="C388" s="150"/>
      <c r="D388" s="150"/>
      <c r="E388" s="150"/>
      <c r="F388" s="130">
        <f>SUM(F389,F395)</f>
        <v>31280000</v>
      </c>
      <c r="G388" s="130">
        <f>SUM(G389,G395)</f>
        <v>32990000</v>
      </c>
    </row>
    <row r="389" spans="1:7" ht="14.25">
      <c r="A389" s="25" t="s">
        <v>325</v>
      </c>
      <c r="B389" s="79" t="s">
        <v>549</v>
      </c>
      <c r="C389" s="26" t="s">
        <v>307</v>
      </c>
      <c r="D389" s="26" t="s">
        <v>297</v>
      </c>
      <c r="E389" s="26" t="s">
        <v>296</v>
      </c>
      <c r="F389" s="131">
        <f aca="true" t="shared" si="27" ref="F389:G393">F390</f>
        <v>600000</v>
      </c>
      <c r="G389" s="131">
        <f t="shared" si="27"/>
        <v>600000</v>
      </c>
    </row>
    <row r="390" spans="1:7" ht="15">
      <c r="A390" s="5" t="s">
        <v>326</v>
      </c>
      <c r="B390" s="79" t="s">
        <v>549</v>
      </c>
      <c r="C390" s="10" t="s">
        <v>313</v>
      </c>
      <c r="D390" s="10" t="s">
        <v>297</v>
      </c>
      <c r="E390" s="10" t="s">
        <v>296</v>
      </c>
      <c r="F390" s="132">
        <f t="shared" si="27"/>
        <v>600000</v>
      </c>
      <c r="G390" s="132">
        <f t="shared" si="27"/>
        <v>600000</v>
      </c>
    </row>
    <row r="391" spans="1:7" ht="25.5">
      <c r="A391" s="15" t="s">
        <v>327</v>
      </c>
      <c r="B391" s="59" t="s">
        <v>549</v>
      </c>
      <c r="C391" s="8" t="s">
        <v>313</v>
      </c>
      <c r="D391" s="8" t="s">
        <v>5</v>
      </c>
      <c r="E391" s="9" t="s">
        <v>296</v>
      </c>
      <c r="F391" s="133">
        <f t="shared" si="27"/>
        <v>600000</v>
      </c>
      <c r="G391" s="133">
        <f t="shared" si="27"/>
        <v>600000</v>
      </c>
    </row>
    <row r="392" spans="1:7" ht="15">
      <c r="A392" s="4" t="s">
        <v>337</v>
      </c>
      <c r="B392" s="59" t="s">
        <v>549</v>
      </c>
      <c r="C392" s="8" t="s">
        <v>313</v>
      </c>
      <c r="D392" s="8" t="s">
        <v>316</v>
      </c>
      <c r="E392" s="9" t="s">
        <v>296</v>
      </c>
      <c r="F392" s="133">
        <f t="shared" si="27"/>
        <v>600000</v>
      </c>
      <c r="G392" s="133">
        <f t="shared" si="27"/>
        <v>600000</v>
      </c>
    </row>
    <row r="393" spans="1:7" ht="25.5">
      <c r="A393" s="4" t="s">
        <v>6</v>
      </c>
      <c r="B393" s="59" t="s">
        <v>549</v>
      </c>
      <c r="C393" s="6" t="s">
        <v>313</v>
      </c>
      <c r="D393" s="8" t="s">
        <v>165</v>
      </c>
      <c r="E393" s="7" t="s">
        <v>7</v>
      </c>
      <c r="F393" s="133">
        <f t="shared" si="27"/>
        <v>600000</v>
      </c>
      <c r="G393" s="133">
        <f t="shared" si="27"/>
        <v>600000</v>
      </c>
    </row>
    <row r="394" spans="1:7" s="1" customFormat="1" ht="27.75" customHeight="1">
      <c r="A394" s="44" t="s">
        <v>3</v>
      </c>
      <c r="B394" s="77" t="s">
        <v>549</v>
      </c>
      <c r="C394" s="45" t="s">
        <v>313</v>
      </c>
      <c r="D394" s="45" t="s">
        <v>165</v>
      </c>
      <c r="E394" s="45" t="s">
        <v>7</v>
      </c>
      <c r="F394" s="135">
        <v>600000</v>
      </c>
      <c r="G394" s="135">
        <v>600000</v>
      </c>
    </row>
    <row r="395" spans="1:7" ht="14.25">
      <c r="A395" s="25" t="s">
        <v>416</v>
      </c>
      <c r="B395" s="79" t="s">
        <v>549</v>
      </c>
      <c r="C395" s="26" t="s">
        <v>408</v>
      </c>
      <c r="D395" s="26" t="s">
        <v>297</v>
      </c>
      <c r="E395" s="26" t="s">
        <v>296</v>
      </c>
      <c r="F395" s="131">
        <f aca="true" t="shared" si="28" ref="F395:G398">F396</f>
        <v>30680000</v>
      </c>
      <c r="G395" s="131">
        <f t="shared" si="28"/>
        <v>32390000</v>
      </c>
    </row>
    <row r="396" spans="1:7" ht="27">
      <c r="A396" s="5" t="s">
        <v>470</v>
      </c>
      <c r="B396" s="79" t="s">
        <v>549</v>
      </c>
      <c r="C396" s="10" t="s">
        <v>468</v>
      </c>
      <c r="D396" s="10" t="s">
        <v>297</v>
      </c>
      <c r="E396" s="10" t="s">
        <v>296</v>
      </c>
      <c r="F396" s="132">
        <f t="shared" si="28"/>
        <v>30680000</v>
      </c>
      <c r="G396" s="132">
        <f t="shared" si="28"/>
        <v>32390000</v>
      </c>
    </row>
    <row r="397" spans="1:7" s="90" customFormat="1" ht="25.5">
      <c r="A397" s="4" t="s">
        <v>76</v>
      </c>
      <c r="B397" s="68" t="s">
        <v>549</v>
      </c>
      <c r="C397" s="8" t="s">
        <v>468</v>
      </c>
      <c r="D397" s="8" t="s">
        <v>77</v>
      </c>
      <c r="E397" s="8" t="s">
        <v>296</v>
      </c>
      <c r="F397" s="133">
        <f t="shared" si="28"/>
        <v>30680000</v>
      </c>
      <c r="G397" s="133">
        <f t="shared" si="28"/>
        <v>32390000</v>
      </c>
    </row>
    <row r="398" spans="1:7" ht="25.5">
      <c r="A398" s="4" t="s">
        <v>44</v>
      </c>
      <c r="B398" s="68" t="s">
        <v>549</v>
      </c>
      <c r="C398" s="8" t="s">
        <v>468</v>
      </c>
      <c r="D398" s="8" t="s">
        <v>130</v>
      </c>
      <c r="E398" s="8" t="s">
        <v>296</v>
      </c>
      <c r="F398" s="133">
        <f t="shared" si="28"/>
        <v>30680000</v>
      </c>
      <c r="G398" s="133">
        <f t="shared" si="28"/>
        <v>32390000</v>
      </c>
    </row>
    <row r="399" spans="1:7" ht="16.5" customHeight="1">
      <c r="A399" s="4" t="s">
        <v>346</v>
      </c>
      <c r="B399" s="68" t="s">
        <v>549</v>
      </c>
      <c r="C399" s="8" t="s">
        <v>468</v>
      </c>
      <c r="D399" s="8" t="s">
        <v>130</v>
      </c>
      <c r="E399" s="8" t="s">
        <v>319</v>
      </c>
      <c r="F399" s="133">
        <f>SUM(F400,F402)</f>
        <v>30680000</v>
      </c>
      <c r="G399" s="133">
        <f>SUM(G400,G402)</f>
        <v>32390000</v>
      </c>
    </row>
    <row r="400" spans="1:7" s="142" customFormat="1" ht="27.75" customHeight="1">
      <c r="A400" s="4" t="s">
        <v>469</v>
      </c>
      <c r="B400" s="68" t="s">
        <v>549</v>
      </c>
      <c r="C400" s="8" t="s">
        <v>468</v>
      </c>
      <c r="D400" s="8" t="s">
        <v>130</v>
      </c>
      <c r="E400" s="8" t="s">
        <v>319</v>
      </c>
      <c r="F400" s="133">
        <v>30000000</v>
      </c>
      <c r="G400" s="133">
        <v>31700000</v>
      </c>
    </row>
    <row r="401" spans="1:7" s="69" customFormat="1" ht="15">
      <c r="A401" s="44" t="s">
        <v>190</v>
      </c>
      <c r="B401" s="77" t="s">
        <v>549</v>
      </c>
      <c r="C401" s="45" t="s">
        <v>468</v>
      </c>
      <c r="D401" s="45" t="s">
        <v>130</v>
      </c>
      <c r="E401" s="45" t="s">
        <v>319</v>
      </c>
      <c r="F401" s="135">
        <v>500000</v>
      </c>
      <c r="G401" s="135">
        <v>500000</v>
      </c>
    </row>
    <row r="402" spans="1:7" s="142" customFormat="1" ht="25.5">
      <c r="A402" s="4" t="s">
        <v>168</v>
      </c>
      <c r="B402" s="68" t="s">
        <v>549</v>
      </c>
      <c r="C402" s="8" t="s">
        <v>468</v>
      </c>
      <c r="D402" s="8" t="s">
        <v>130</v>
      </c>
      <c r="E402" s="8" t="s">
        <v>319</v>
      </c>
      <c r="F402" s="133">
        <v>680000</v>
      </c>
      <c r="G402" s="133">
        <v>690000</v>
      </c>
    </row>
    <row r="403" spans="1:7" s="34" customFormat="1" ht="27" customHeight="1">
      <c r="A403" s="78" t="s">
        <v>419</v>
      </c>
      <c r="B403" s="79" t="s">
        <v>548</v>
      </c>
      <c r="C403" s="79"/>
      <c r="D403" s="79"/>
      <c r="E403" s="79"/>
      <c r="F403" s="130">
        <f>SUM(F412,F404,F488)</f>
        <v>857109884</v>
      </c>
      <c r="G403" s="130">
        <f>SUM(G412,G404,G488)</f>
        <v>910346303</v>
      </c>
    </row>
    <row r="404" spans="1:7" s="33" customFormat="1" ht="14.25">
      <c r="A404" s="25" t="s">
        <v>325</v>
      </c>
      <c r="B404" s="79" t="s">
        <v>548</v>
      </c>
      <c r="C404" s="26" t="s">
        <v>307</v>
      </c>
      <c r="D404" s="26" t="s">
        <v>297</v>
      </c>
      <c r="E404" s="26" t="s">
        <v>296</v>
      </c>
      <c r="F404" s="131">
        <f>F405</f>
        <v>2185000</v>
      </c>
      <c r="G404" s="131">
        <f>G405</f>
        <v>2250000</v>
      </c>
    </row>
    <row r="405" spans="1:7" s="2" customFormat="1" ht="15">
      <c r="A405" s="5" t="s">
        <v>341</v>
      </c>
      <c r="B405" s="81" t="s">
        <v>548</v>
      </c>
      <c r="C405" s="10" t="s">
        <v>313</v>
      </c>
      <c r="D405" s="10" t="s">
        <v>297</v>
      </c>
      <c r="E405" s="10" t="s">
        <v>296</v>
      </c>
      <c r="F405" s="132">
        <f>F407</f>
        <v>2185000</v>
      </c>
      <c r="G405" s="132">
        <f>G407</f>
        <v>2250000</v>
      </c>
    </row>
    <row r="406" spans="1:7" ht="25.5">
      <c r="A406" s="15" t="s">
        <v>327</v>
      </c>
      <c r="B406" s="68" t="s">
        <v>548</v>
      </c>
      <c r="C406" s="8" t="s">
        <v>313</v>
      </c>
      <c r="D406" s="8" t="s">
        <v>5</v>
      </c>
      <c r="E406" s="8" t="s">
        <v>296</v>
      </c>
      <c r="F406" s="133">
        <f>F407</f>
        <v>2185000</v>
      </c>
      <c r="G406" s="133">
        <f>G407</f>
        <v>2250000</v>
      </c>
    </row>
    <row r="407" spans="1:7" ht="15">
      <c r="A407" s="4" t="s">
        <v>337</v>
      </c>
      <c r="B407" s="68" t="s">
        <v>548</v>
      </c>
      <c r="C407" s="8" t="s">
        <v>313</v>
      </c>
      <c r="D407" s="8" t="s">
        <v>316</v>
      </c>
      <c r="E407" s="8" t="s">
        <v>296</v>
      </c>
      <c r="F407" s="133">
        <f>F408</f>
        <v>2185000</v>
      </c>
      <c r="G407" s="133">
        <f>G408</f>
        <v>2250000</v>
      </c>
    </row>
    <row r="408" spans="1:7" ht="25.5">
      <c r="A408" s="4" t="s">
        <v>6</v>
      </c>
      <c r="B408" s="68" t="s">
        <v>548</v>
      </c>
      <c r="C408" s="8" t="s">
        <v>313</v>
      </c>
      <c r="D408" s="8" t="s">
        <v>165</v>
      </c>
      <c r="E408" s="8" t="s">
        <v>296</v>
      </c>
      <c r="F408" s="133">
        <f>SUM(F409:F411)</f>
        <v>2185000</v>
      </c>
      <c r="G408" s="133">
        <f>SUM(G409:G411)</f>
        <v>2250000</v>
      </c>
    </row>
    <row r="409" spans="1:7" s="1" customFormat="1" ht="25.5">
      <c r="A409" s="44" t="s">
        <v>421</v>
      </c>
      <c r="B409" s="77" t="s">
        <v>548</v>
      </c>
      <c r="C409" s="45" t="s">
        <v>313</v>
      </c>
      <c r="D409" s="45" t="s">
        <v>165</v>
      </c>
      <c r="E409" s="45" t="s">
        <v>7</v>
      </c>
      <c r="F409" s="135">
        <v>625000</v>
      </c>
      <c r="G409" s="135">
        <v>650000</v>
      </c>
    </row>
    <row r="410" spans="1:7" s="1" customFormat="1" ht="15">
      <c r="A410" s="44" t="s">
        <v>422</v>
      </c>
      <c r="B410" s="77" t="s">
        <v>548</v>
      </c>
      <c r="C410" s="45" t="s">
        <v>313</v>
      </c>
      <c r="D410" s="45" t="s">
        <v>165</v>
      </c>
      <c r="E410" s="45" t="s">
        <v>7</v>
      </c>
      <c r="F410" s="135">
        <v>1100000</v>
      </c>
      <c r="G410" s="135">
        <v>1100000</v>
      </c>
    </row>
    <row r="411" spans="1:7" ht="15">
      <c r="A411" s="44" t="s">
        <v>423</v>
      </c>
      <c r="B411" s="77" t="s">
        <v>548</v>
      </c>
      <c r="C411" s="45" t="s">
        <v>313</v>
      </c>
      <c r="D411" s="45" t="s">
        <v>165</v>
      </c>
      <c r="E411" s="45" t="s">
        <v>7</v>
      </c>
      <c r="F411" s="135">
        <v>460000</v>
      </c>
      <c r="G411" s="135">
        <v>500000</v>
      </c>
    </row>
    <row r="412" spans="1:7" s="33" customFormat="1" ht="14.25">
      <c r="A412" s="25" t="s">
        <v>432</v>
      </c>
      <c r="B412" s="79" t="s">
        <v>548</v>
      </c>
      <c r="C412" s="26" t="s">
        <v>364</v>
      </c>
      <c r="D412" s="26" t="s">
        <v>297</v>
      </c>
      <c r="E412" s="26" t="s">
        <v>296</v>
      </c>
      <c r="F412" s="131">
        <f>SUM(F421,F413,F463,F469)</f>
        <v>843685678</v>
      </c>
      <c r="G412" s="131">
        <f>SUM(G421,G413,G463,G469)</f>
        <v>895991886</v>
      </c>
    </row>
    <row r="413" spans="1:7" s="2" customFormat="1" ht="15">
      <c r="A413" s="5" t="s">
        <v>433</v>
      </c>
      <c r="B413" s="81" t="s">
        <v>548</v>
      </c>
      <c r="C413" s="10" t="s">
        <v>424</v>
      </c>
      <c r="D413" s="10" t="s">
        <v>297</v>
      </c>
      <c r="E413" s="10" t="s">
        <v>296</v>
      </c>
      <c r="F413" s="132">
        <f>F414</f>
        <v>305004000</v>
      </c>
      <c r="G413" s="132">
        <f>G414</f>
        <v>320424000</v>
      </c>
    </row>
    <row r="414" spans="1:7" s="1" customFormat="1" ht="25.5">
      <c r="A414" s="44" t="s">
        <v>434</v>
      </c>
      <c r="B414" s="77" t="s">
        <v>548</v>
      </c>
      <c r="C414" s="45" t="s">
        <v>424</v>
      </c>
      <c r="D414" s="45" t="s">
        <v>297</v>
      </c>
      <c r="E414" s="45" t="s">
        <v>296</v>
      </c>
      <c r="F414" s="135">
        <f>SUM(F415,F418)</f>
        <v>305004000</v>
      </c>
      <c r="G414" s="135">
        <f>SUM(G415,G418)</f>
        <v>320424000</v>
      </c>
    </row>
    <row r="415" spans="1:7" ht="15">
      <c r="A415" s="4" t="s">
        <v>435</v>
      </c>
      <c r="B415" s="68" t="s">
        <v>548</v>
      </c>
      <c r="C415" s="8" t="s">
        <v>424</v>
      </c>
      <c r="D415" s="8" t="s">
        <v>425</v>
      </c>
      <c r="E415" s="8" t="s">
        <v>296</v>
      </c>
      <c r="F415" s="133">
        <f>F416</f>
        <v>287987000</v>
      </c>
      <c r="G415" s="133">
        <f>G416</f>
        <v>302386000</v>
      </c>
    </row>
    <row r="416" spans="1:7" ht="25.5">
      <c r="A416" s="55" t="s">
        <v>27</v>
      </c>
      <c r="B416" s="68" t="s">
        <v>548</v>
      </c>
      <c r="C416" s="8" t="s">
        <v>424</v>
      </c>
      <c r="D416" s="8" t="s">
        <v>45</v>
      </c>
      <c r="E416" s="8" t="s">
        <v>296</v>
      </c>
      <c r="F416" s="133">
        <f>F417</f>
        <v>287987000</v>
      </c>
      <c r="G416" s="133">
        <f>G417</f>
        <v>302386000</v>
      </c>
    </row>
    <row r="417" spans="1:7" ht="14.25" customHeight="1">
      <c r="A417" s="4" t="s">
        <v>346</v>
      </c>
      <c r="B417" s="68" t="s">
        <v>548</v>
      </c>
      <c r="C417" s="8" t="s">
        <v>424</v>
      </c>
      <c r="D417" s="8" t="s">
        <v>45</v>
      </c>
      <c r="E417" s="8" t="s">
        <v>319</v>
      </c>
      <c r="F417" s="133">
        <f>263140000+70000+24777000</f>
        <v>287987000</v>
      </c>
      <c r="G417" s="133">
        <f>274300000+1920000+26166000</f>
        <v>302386000</v>
      </c>
    </row>
    <row r="418" spans="1:7" ht="38.25">
      <c r="A418" s="4" t="s">
        <v>345</v>
      </c>
      <c r="B418" s="68" t="s">
        <v>548</v>
      </c>
      <c r="C418" s="8" t="s">
        <v>424</v>
      </c>
      <c r="D418" s="8" t="s">
        <v>303</v>
      </c>
      <c r="E418" s="8" t="s">
        <v>296</v>
      </c>
      <c r="F418" s="133">
        <f>F419</f>
        <v>17017000</v>
      </c>
      <c r="G418" s="133">
        <f>G419</f>
        <v>18038000</v>
      </c>
    </row>
    <row r="419" spans="1:7" ht="25.5">
      <c r="A419" s="55" t="s">
        <v>27</v>
      </c>
      <c r="B419" s="68" t="s">
        <v>548</v>
      </c>
      <c r="C419" s="8" t="s">
        <v>424</v>
      </c>
      <c r="D419" s="8" t="s">
        <v>29</v>
      </c>
      <c r="E419" s="8" t="s">
        <v>296</v>
      </c>
      <c r="F419" s="133">
        <f>F420</f>
        <v>17017000</v>
      </c>
      <c r="G419" s="133">
        <f>G420</f>
        <v>18038000</v>
      </c>
    </row>
    <row r="420" spans="1:7" ht="16.5" customHeight="1">
      <c r="A420" s="4" t="s">
        <v>346</v>
      </c>
      <c r="B420" s="68" t="s">
        <v>548</v>
      </c>
      <c r="C420" s="8" t="s">
        <v>424</v>
      </c>
      <c r="D420" s="8" t="s">
        <v>29</v>
      </c>
      <c r="E420" s="8" t="s">
        <v>319</v>
      </c>
      <c r="F420" s="133">
        <f>14150000+2867000</f>
        <v>17017000</v>
      </c>
      <c r="G420" s="133">
        <f>14960000+3078000</f>
        <v>18038000</v>
      </c>
    </row>
    <row r="421" spans="1:7" ht="15">
      <c r="A421" s="5" t="s">
        <v>387</v>
      </c>
      <c r="B421" s="79" t="s">
        <v>548</v>
      </c>
      <c r="C421" s="10" t="s">
        <v>365</v>
      </c>
      <c r="D421" s="10" t="s">
        <v>297</v>
      </c>
      <c r="E421" s="10" t="s">
        <v>296</v>
      </c>
      <c r="F421" s="138">
        <f>SUM(F422,F434,F449,F456,F446)</f>
        <v>502037524</v>
      </c>
      <c r="G421" s="138">
        <f>SUM(G422,G434,G449,G456,G446)</f>
        <v>536955008</v>
      </c>
    </row>
    <row r="422" spans="1:7" ht="25.5">
      <c r="A422" s="44" t="s">
        <v>455</v>
      </c>
      <c r="B422" s="77" t="s">
        <v>548</v>
      </c>
      <c r="C422" s="45" t="s">
        <v>365</v>
      </c>
      <c r="D422" s="45" t="s">
        <v>297</v>
      </c>
      <c r="E422" s="45" t="s">
        <v>296</v>
      </c>
      <c r="F422" s="135">
        <f>SUM(F423,F426,F431)</f>
        <v>387216786</v>
      </c>
      <c r="G422" s="135">
        <f>SUM(G423,G426,G431)</f>
        <v>408654126</v>
      </c>
    </row>
    <row r="423" spans="1:7" ht="25.5">
      <c r="A423" s="4" t="s">
        <v>456</v>
      </c>
      <c r="B423" s="68" t="s">
        <v>548</v>
      </c>
      <c r="C423" s="8" t="s">
        <v>365</v>
      </c>
      <c r="D423" s="8" t="s">
        <v>426</v>
      </c>
      <c r="E423" s="8" t="s">
        <v>296</v>
      </c>
      <c r="F423" s="133">
        <f>F424</f>
        <v>206913000</v>
      </c>
      <c r="G423" s="133">
        <f>G424</f>
        <v>216604000</v>
      </c>
    </row>
    <row r="424" spans="1:7" ht="25.5">
      <c r="A424" s="55" t="s">
        <v>27</v>
      </c>
      <c r="B424" s="68" t="s">
        <v>548</v>
      </c>
      <c r="C424" s="8" t="s">
        <v>365</v>
      </c>
      <c r="D424" s="8" t="s">
        <v>46</v>
      </c>
      <c r="E424" s="8" t="s">
        <v>296</v>
      </c>
      <c r="F424" s="133">
        <f>F425</f>
        <v>206913000</v>
      </c>
      <c r="G424" s="133">
        <f>G425</f>
        <v>216604000</v>
      </c>
    </row>
    <row r="425" spans="1:7" s="142" customFormat="1" ht="18" customHeight="1">
      <c r="A425" s="4" t="s">
        <v>398</v>
      </c>
      <c r="B425" s="68" t="s">
        <v>548</v>
      </c>
      <c r="C425" s="8" t="s">
        <v>365</v>
      </c>
      <c r="D425" s="8" t="s">
        <v>46</v>
      </c>
      <c r="E425" s="8" t="s">
        <v>319</v>
      </c>
      <c r="F425" s="133">
        <f>231690000-24777000</f>
        <v>206913000</v>
      </c>
      <c r="G425" s="133">
        <f>242770000-26166000</f>
        <v>216604000</v>
      </c>
    </row>
    <row r="426" spans="1:7" ht="14.25" customHeight="1">
      <c r="A426" s="4" t="s">
        <v>47</v>
      </c>
      <c r="B426" s="68" t="s">
        <v>548</v>
      </c>
      <c r="C426" s="8" t="s">
        <v>365</v>
      </c>
      <c r="D426" s="8" t="s">
        <v>48</v>
      </c>
      <c r="E426" s="8" t="s">
        <v>296</v>
      </c>
      <c r="F426" s="133">
        <f>F427+F429</f>
        <v>174150786</v>
      </c>
      <c r="G426" s="133">
        <f>G427+G429</f>
        <v>185688126</v>
      </c>
    </row>
    <row r="427" spans="1:7" s="67" customFormat="1" ht="27" customHeight="1">
      <c r="A427" s="4" t="s">
        <v>457</v>
      </c>
      <c r="B427" s="68" t="s">
        <v>548</v>
      </c>
      <c r="C427" s="8" t="s">
        <v>365</v>
      </c>
      <c r="D427" s="8" t="s">
        <v>427</v>
      </c>
      <c r="E427" s="8" t="s">
        <v>296</v>
      </c>
      <c r="F427" s="133">
        <f>F428</f>
        <v>4837784</v>
      </c>
      <c r="G427" s="133">
        <f>G428</f>
        <v>4837784</v>
      </c>
    </row>
    <row r="428" spans="1:7" s="67" customFormat="1" ht="16.5" customHeight="1">
      <c r="A428" s="4" t="s">
        <v>398</v>
      </c>
      <c r="B428" s="68" t="s">
        <v>548</v>
      </c>
      <c r="C428" s="8" t="s">
        <v>365</v>
      </c>
      <c r="D428" s="8" t="s">
        <v>427</v>
      </c>
      <c r="E428" s="8" t="s">
        <v>319</v>
      </c>
      <c r="F428" s="133">
        <v>4837784</v>
      </c>
      <c r="G428" s="133">
        <v>4837784</v>
      </c>
    </row>
    <row r="429" spans="1:7" s="67" customFormat="1" ht="81.75" customHeight="1">
      <c r="A429" s="55" t="s">
        <v>258</v>
      </c>
      <c r="B429" s="68" t="s">
        <v>548</v>
      </c>
      <c r="C429" s="8" t="s">
        <v>365</v>
      </c>
      <c r="D429" s="8" t="s">
        <v>257</v>
      </c>
      <c r="E429" s="8" t="s">
        <v>296</v>
      </c>
      <c r="F429" s="133">
        <f>F430</f>
        <v>169313002</v>
      </c>
      <c r="G429" s="133">
        <f>G430</f>
        <v>180850342</v>
      </c>
    </row>
    <row r="430" spans="1:7" s="67" customFormat="1" ht="15.75" customHeight="1">
      <c r="A430" s="4" t="s">
        <v>346</v>
      </c>
      <c r="B430" s="68" t="s">
        <v>548</v>
      </c>
      <c r="C430" s="8" t="s">
        <v>365</v>
      </c>
      <c r="D430" s="8" t="s">
        <v>257</v>
      </c>
      <c r="E430" s="8" t="s">
        <v>319</v>
      </c>
      <c r="F430" s="133">
        <f>174174742-6142206+122844+1157622</f>
        <v>169313002</v>
      </c>
      <c r="G430" s="133">
        <f>186052403-6559624+131193+1226370</f>
        <v>180850342</v>
      </c>
    </row>
    <row r="431" spans="1:7" ht="38.25">
      <c r="A431" s="4" t="s">
        <v>348</v>
      </c>
      <c r="B431" s="68" t="s">
        <v>548</v>
      </c>
      <c r="C431" s="8" t="s">
        <v>365</v>
      </c>
      <c r="D431" s="8" t="s">
        <v>303</v>
      </c>
      <c r="E431" s="8" t="s">
        <v>319</v>
      </c>
      <c r="F431" s="133">
        <f>F432</f>
        <v>6153000</v>
      </c>
      <c r="G431" s="133">
        <f>G432</f>
        <v>6362000</v>
      </c>
    </row>
    <row r="432" spans="1:7" ht="25.5">
      <c r="A432" s="55" t="s">
        <v>27</v>
      </c>
      <c r="B432" s="68" t="s">
        <v>548</v>
      </c>
      <c r="C432" s="8" t="s">
        <v>365</v>
      </c>
      <c r="D432" s="8" t="s">
        <v>29</v>
      </c>
      <c r="E432" s="8" t="s">
        <v>296</v>
      </c>
      <c r="F432" s="133">
        <f>F433</f>
        <v>6153000</v>
      </c>
      <c r="G432" s="133">
        <f>G433</f>
        <v>6362000</v>
      </c>
    </row>
    <row r="433" spans="1:7" ht="15" customHeight="1">
      <c r="A433" s="4" t="s">
        <v>346</v>
      </c>
      <c r="B433" s="68" t="s">
        <v>548</v>
      </c>
      <c r="C433" s="8" t="s">
        <v>365</v>
      </c>
      <c r="D433" s="8" t="s">
        <v>29</v>
      </c>
      <c r="E433" s="8" t="s">
        <v>319</v>
      </c>
      <c r="F433" s="133">
        <f>9020000-2867000</f>
        <v>6153000</v>
      </c>
      <c r="G433" s="133">
        <f>9440000-3078000</f>
        <v>6362000</v>
      </c>
    </row>
    <row r="434" spans="1:7" ht="15">
      <c r="A434" s="44" t="s">
        <v>458</v>
      </c>
      <c r="B434" s="77" t="s">
        <v>548</v>
      </c>
      <c r="C434" s="45" t="s">
        <v>365</v>
      </c>
      <c r="D434" s="45" t="s">
        <v>297</v>
      </c>
      <c r="E434" s="45" t="s">
        <v>296</v>
      </c>
      <c r="F434" s="135">
        <f>SUM(F435,F438,F443)</f>
        <v>61635910</v>
      </c>
      <c r="G434" s="135">
        <f>SUM(G435,G438,G443)</f>
        <v>71368016</v>
      </c>
    </row>
    <row r="435" spans="1:7" ht="25.5">
      <c r="A435" s="4" t="s">
        <v>459</v>
      </c>
      <c r="B435" s="68" t="s">
        <v>548</v>
      </c>
      <c r="C435" s="8" t="s">
        <v>365</v>
      </c>
      <c r="D435" s="8" t="s">
        <v>426</v>
      </c>
      <c r="E435" s="8" t="s">
        <v>296</v>
      </c>
      <c r="F435" s="133">
        <f>F436</f>
        <v>30250000</v>
      </c>
      <c r="G435" s="133">
        <f>G436</f>
        <v>38050000</v>
      </c>
    </row>
    <row r="436" spans="1:7" ht="25.5">
      <c r="A436" s="55" t="s">
        <v>27</v>
      </c>
      <c r="B436" s="68" t="s">
        <v>548</v>
      </c>
      <c r="C436" s="8" t="s">
        <v>365</v>
      </c>
      <c r="D436" s="8" t="s">
        <v>46</v>
      </c>
      <c r="E436" s="8" t="s">
        <v>296</v>
      </c>
      <c r="F436" s="133">
        <f>F437</f>
        <v>30250000</v>
      </c>
      <c r="G436" s="133">
        <f>G437</f>
        <v>38050000</v>
      </c>
    </row>
    <row r="437" spans="1:7" ht="12.75" customHeight="1">
      <c r="A437" s="4" t="s">
        <v>346</v>
      </c>
      <c r="B437" s="68" t="s">
        <v>548</v>
      </c>
      <c r="C437" s="8" t="s">
        <v>365</v>
      </c>
      <c r="D437" s="8" t="s">
        <v>46</v>
      </c>
      <c r="E437" s="8" t="s">
        <v>319</v>
      </c>
      <c r="F437" s="133">
        <v>30250000</v>
      </c>
      <c r="G437" s="133">
        <v>38050000</v>
      </c>
    </row>
    <row r="438" spans="1:7" ht="15" customHeight="1">
      <c r="A438" s="4" t="s">
        <v>47</v>
      </c>
      <c r="B438" s="68" t="s">
        <v>548</v>
      </c>
      <c r="C438" s="8" t="s">
        <v>365</v>
      </c>
      <c r="D438" s="8" t="s">
        <v>48</v>
      </c>
      <c r="E438" s="8" t="s">
        <v>296</v>
      </c>
      <c r="F438" s="133">
        <f>F439+F441</f>
        <v>25995910</v>
      </c>
      <c r="G438" s="133">
        <f>G439+G441</f>
        <v>27718016</v>
      </c>
    </row>
    <row r="439" spans="1:7" ht="25.5">
      <c r="A439" s="4" t="s">
        <v>457</v>
      </c>
      <c r="B439" s="68" t="s">
        <v>548</v>
      </c>
      <c r="C439" s="8" t="s">
        <v>365</v>
      </c>
      <c r="D439" s="8" t="s">
        <v>427</v>
      </c>
      <c r="E439" s="8" t="s">
        <v>296</v>
      </c>
      <c r="F439" s="133">
        <f>F440</f>
        <v>722887</v>
      </c>
      <c r="G439" s="133">
        <f>G440</f>
        <v>722887</v>
      </c>
    </row>
    <row r="440" spans="1:7" ht="14.25" customHeight="1">
      <c r="A440" s="4" t="s">
        <v>346</v>
      </c>
      <c r="B440" s="68" t="s">
        <v>548</v>
      </c>
      <c r="C440" s="8" t="s">
        <v>365</v>
      </c>
      <c r="D440" s="8" t="s">
        <v>427</v>
      </c>
      <c r="E440" s="8" t="s">
        <v>319</v>
      </c>
      <c r="F440" s="133">
        <v>722887</v>
      </c>
      <c r="G440" s="133">
        <v>722887</v>
      </c>
    </row>
    <row r="441" spans="1:7" ht="83.25" customHeight="1">
      <c r="A441" s="55" t="s">
        <v>258</v>
      </c>
      <c r="B441" s="68" t="s">
        <v>548</v>
      </c>
      <c r="C441" s="8" t="s">
        <v>365</v>
      </c>
      <c r="D441" s="8" t="s">
        <v>257</v>
      </c>
      <c r="E441" s="8" t="s">
        <v>296</v>
      </c>
      <c r="F441" s="133">
        <f>F442</f>
        <v>25273023</v>
      </c>
      <c r="G441" s="133">
        <f>G442</f>
        <v>26995129</v>
      </c>
    </row>
    <row r="442" spans="1:7" ht="16.5" customHeight="1">
      <c r="A442" s="4" t="s">
        <v>346</v>
      </c>
      <c r="B442" s="68" t="s">
        <v>548</v>
      </c>
      <c r="C442" s="8" t="s">
        <v>365</v>
      </c>
      <c r="D442" s="8" t="s">
        <v>257</v>
      </c>
      <c r="E442" s="8" t="s">
        <v>319</v>
      </c>
      <c r="F442" s="133">
        <f>26026111-1301306+26026+522192</f>
        <v>25273023</v>
      </c>
      <c r="G442" s="133">
        <f>27800934-1390047+27801+556441</f>
        <v>26995129</v>
      </c>
    </row>
    <row r="443" spans="1:7" ht="38.25">
      <c r="A443" s="4" t="s">
        <v>348</v>
      </c>
      <c r="B443" s="68" t="s">
        <v>548</v>
      </c>
      <c r="C443" s="8" t="s">
        <v>365</v>
      </c>
      <c r="D443" s="8" t="s">
        <v>303</v>
      </c>
      <c r="E443" s="8" t="s">
        <v>296</v>
      </c>
      <c r="F443" s="133">
        <f>F444</f>
        <v>5390000</v>
      </c>
      <c r="G443" s="133">
        <f>G444</f>
        <v>5600000</v>
      </c>
    </row>
    <row r="444" spans="1:7" ht="25.5">
      <c r="A444" s="55" t="s">
        <v>27</v>
      </c>
      <c r="B444" s="68" t="s">
        <v>548</v>
      </c>
      <c r="C444" s="8" t="s">
        <v>365</v>
      </c>
      <c r="D444" s="8" t="s">
        <v>29</v>
      </c>
      <c r="E444" s="8" t="s">
        <v>296</v>
      </c>
      <c r="F444" s="133">
        <f>F445</f>
        <v>5390000</v>
      </c>
      <c r="G444" s="133">
        <f>G445</f>
        <v>5600000</v>
      </c>
    </row>
    <row r="445" spans="1:7" ht="16.5" customHeight="1">
      <c r="A445" s="4" t="s">
        <v>346</v>
      </c>
      <c r="B445" s="68" t="s">
        <v>548</v>
      </c>
      <c r="C445" s="8" t="s">
        <v>365</v>
      </c>
      <c r="D445" s="8" t="s">
        <v>29</v>
      </c>
      <c r="E445" s="8" t="s">
        <v>319</v>
      </c>
      <c r="F445" s="133">
        <v>5390000</v>
      </c>
      <c r="G445" s="133">
        <v>5600000</v>
      </c>
    </row>
    <row r="446" spans="1:7" s="1" customFormat="1" ht="25.5">
      <c r="A446" s="44" t="s">
        <v>489</v>
      </c>
      <c r="B446" s="77" t="s">
        <v>548</v>
      </c>
      <c r="C446" s="45" t="s">
        <v>365</v>
      </c>
      <c r="D446" s="45" t="s">
        <v>297</v>
      </c>
      <c r="E446" s="45" t="s">
        <v>296</v>
      </c>
      <c r="F446" s="135">
        <f>F447</f>
        <v>5614828</v>
      </c>
      <c r="G446" s="135">
        <f>G447</f>
        <v>6007866</v>
      </c>
    </row>
    <row r="447" spans="1:7" ht="78.75" customHeight="1">
      <c r="A447" s="55" t="s">
        <v>258</v>
      </c>
      <c r="B447" s="68" t="s">
        <v>548</v>
      </c>
      <c r="C447" s="8" t="s">
        <v>365</v>
      </c>
      <c r="D447" s="8" t="s">
        <v>257</v>
      </c>
      <c r="E447" s="8" t="s">
        <v>296</v>
      </c>
      <c r="F447" s="133">
        <f>F448</f>
        <v>5614828</v>
      </c>
      <c r="G447" s="133">
        <f>G448</f>
        <v>6007866</v>
      </c>
    </row>
    <row r="448" spans="1:7" ht="16.5" customHeight="1">
      <c r="A448" s="4" t="s">
        <v>346</v>
      </c>
      <c r="B448" s="68" t="s">
        <v>548</v>
      </c>
      <c r="C448" s="8" t="s">
        <v>365</v>
      </c>
      <c r="D448" s="8" t="s">
        <v>257</v>
      </c>
      <c r="E448" s="8" t="s">
        <v>319</v>
      </c>
      <c r="F448" s="133">
        <f>6142206+1301306-122844-26026-1679814</f>
        <v>5614828</v>
      </c>
      <c r="G448" s="133">
        <f>6559624+1390047-131193-27801-1782811</f>
        <v>6007866</v>
      </c>
    </row>
    <row r="449" spans="1:7" ht="38.25">
      <c r="A449" s="44" t="s">
        <v>573</v>
      </c>
      <c r="B449" s="77" t="s">
        <v>548</v>
      </c>
      <c r="C449" s="45" t="s">
        <v>365</v>
      </c>
      <c r="D449" s="45" t="s">
        <v>297</v>
      </c>
      <c r="E449" s="45" t="s">
        <v>296</v>
      </c>
      <c r="F449" s="135">
        <f>SUM(F453,F450)</f>
        <v>17350000</v>
      </c>
      <c r="G449" s="135">
        <f>SUM(G453,G450)</f>
        <v>18575000</v>
      </c>
    </row>
    <row r="450" spans="1:7" ht="15">
      <c r="A450" s="4" t="s">
        <v>389</v>
      </c>
      <c r="B450" s="68" t="s">
        <v>548</v>
      </c>
      <c r="C450" s="8" t="s">
        <v>365</v>
      </c>
      <c r="D450" s="8" t="s">
        <v>366</v>
      </c>
      <c r="E450" s="8" t="s">
        <v>296</v>
      </c>
      <c r="F450" s="133">
        <f>F451</f>
        <v>16900000</v>
      </c>
      <c r="G450" s="133">
        <f>G451</f>
        <v>18100000</v>
      </c>
    </row>
    <row r="451" spans="1:7" ht="25.5">
      <c r="A451" s="55" t="s">
        <v>27</v>
      </c>
      <c r="B451" s="68" t="s">
        <v>548</v>
      </c>
      <c r="C451" s="8" t="s">
        <v>365</v>
      </c>
      <c r="D451" s="8" t="s">
        <v>35</v>
      </c>
      <c r="E451" s="8" t="s">
        <v>296</v>
      </c>
      <c r="F451" s="133">
        <f>F452</f>
        <v>16900000</v>
      </c>
      <c r="G451" s="133">
        <f>G452</f>
        <v>18100000</v>
      </c>
    </row>
    <row r="452" spans="1:7" ht="16.5" customHeight="1">
      <c r="A452" s="4" t="s">
        <v>346</v>
      </c>
      <c r="B452" s="68" t="s">
        <v>548</v>
      </c>
      <c r="C452" s="8" t="s">
        <v>365</v>
      </c>
      <c r="D452" s="8" t="s">
        <v>35</v>
      </c>
      <c r="E452" s="8" t="s">
        <v>319</v>
      </c>
      <c r="F452" s="133">
        <v>16900000</v>
      </c>
      <c r="G452" s="133">
        <v>18100000</v>
      </c>
    </row>
    <row r="453" spans="1:7" ht="38.25">
      <c r="A453" s="4" t="s">
        <v>348</v>
      </c>
      <c r="B453" s="68" t="s">
        <v>548</v>
      </c>
      <c r="C453" s="8" t="s">
        <v>365</v>
      </c>
      <c r="D453" s="8" t="s">
        <v>303</v>
      </c>
      <c r="E453" s="8" t="s">
        <v>296</v>
      </c>
      <c r="F453" s="133">
        <f>F454</f>
        <v>450000</v>
      </c>
      <c r="G453" s="133">
        <f>G454</f>
        <v>475000</v>
      </c>
    </row>
    <row r="454" spans="1:7" ht="25.5">
      <c r="A454" s="55" t="s">
        <v>27</v>
      </c>
      <c r="B454" s="68" t="s">
        <v>548</v>
      </c>
      <c r="C454" s="8" t="s">
        <v>365</v>
      </c>
      <c r="D454" s="8" t="s">
        <v>29</v>
      </c>
      <c r="E454" s="8" t="s">
        <v>296</v>
      </c>
      <c r="F454" s="133">
        <f>F455</f>
        <v>450000</v>
      </c>
      <c r="G454" s="133">
        <f>G455</f>
        <v>475000</v>
      </c>
    </row>
    <row r="455" spans="1:7" ht="16.5" customHeight="1">
      <c r="A455" s="4" t="s">
        <v>398</v>
      </c>
      <c r="B455" s="68" t="s">
        <v>548</v>
      </c>
      <c r="C455" s="8" t="s">
        <v>365</v>
      </c>
      <c r="D455" s="8" t="s">
        <v>29</v>
      </c>
      <c r="E455" s="8" t="s">
        <v>319</v>
      </c>
      <c r="F455" s="133">
        <v>450000</v>
      </c>
      <c r="G455" s="133">
        <v>475000</v>
      </c>
    </row>
    <row r="456" spans="1:7" ht="25.5">
      <c r="A456" s="44" t="s">
        <v>460</v>
      </c>
      <c r="B456" s="77" t="s">
        <v>548</v>
      </c>
      <c r="C456" s="45" t="s">
        <v>365</v>
      </c>
      <c r="D456" s="45" t="s">
        <v>297</v>
      </c>
      <c r="E456" s="45" t="s">
        <v>296</v>
      </c>
      <c r="F456" s="135">
        <f>SUM(F460,F457)</f>
        <v>30220000</v>
      </c>
      <c r="G456" s="135">
        <f>SUM(G460,G457)</f>
        <v>32350000</v>
      </c>
    </row>
    <row r="457" spans="1:7" ht="15">
      <c r="A457" s="4" t="s">
        <v>389</v>
      </c>
      <c r="B457" s="68" t="s">
        <v>548</v>
      </c>
      <c r="C457" s="8" t="s">
        <v>365</v>
      </c>
      <c r="D457" s="8" t="s">
        <v>366</v>
      </c>
      <c r="E457" s="8" t="s">
        <v>296</v>
      </c>
      <c r="F457" s="133">
        <f>F458</f>
        <v>27200000</v>
      </c>
      <c r="G457" s="133">
        <f>G458</f>
        <v>29100000</v>
      </c>
    </row>
    <row r="458" spans="1:7" ht="25.5">
      <c r="A458" s="55" t="s">
        <v>27</v>
      </c>
      <c r="B458" s="68" t="s">
        <v>548</v>
      </c>
      <c r="C458" s="8" t="s">
        <v>365</v>
      </c>
      <c r="D458" s="8" t="s">
        <v>35</v>
      </c>
      <c r="E458" s="8" t="s">
        <v>296</v>
      </c>
      <c r="F458" s="133">
        <f>F459</f>
        <v>27200000</v>
      </c>
      <c r="G458" s="133">
        <f>G459</f>
        <v>29100000</v>
      </c>
    </row>
    <row r="459" spans="1:7" ht="15.75" customHeight="1">
      <c r="A459" s="4" t="s">
        <v>346</v>
      </c>
      <c r="B459" s="68" t="s">
        <v>548</v>
      </c>
      <c r="C459" s="8" t="s">
        <v>365</v>
      </c>
      <c r="D459" s="8" t="s">
        <v>35</v>
      </c>
      <c r="E459" s="8" t="s">
        <v>319</v>
      </c>
      <c r="F459" s="133">
        <v>27200000</v>
      </c>
      <c r="G459" s="133">
        <v>29100000</v>
      </c>
    </row>
    <row r="460" spans="1:7" ht="38.25">
      <c r="A460" s="4" t="s">
        <v>348</v>
      </c>
      <c r="B460" s="68" t="s">
        <v>548</v>
      </c>
      <c r="C460" s="8" t="s">
        <v>365</v>
      </c>
      <c r="D460" s="8" t="s">
        <v>303</v>
      </c>
      <c r="E460" s="8" t="s">
        <v>296</v>
      </c>
      <c r="F460" s="133">
        <f>F461</f>
        <v>3020000</v>
      </c>
      <c r="G460" s="133">
        <f>G461</f>
        <v>3250000</v>
      </c>
    </row>
    <row r="461" spans="1:7" ht="25.5">
      <c r="A461" s="55" t="s">
        <v>27</v>
      </c>
      <c r="B461" s="68" t="s">
        <v>548</v>
      </c>
      <c r="C461" s="8" t="s">
        <v>365</v>
      </c>
      <c r="D461" s="8" t="s">
        <v>29</v>
      </c>
      <c r="E461" s="8" t="s">
        <v>296</v>
      </c>
      <c r="F461" s="133">
        <f>F462</f>
        <v>3020000</v>
      </c>
      <c r="G461" s="133">
        <f>G462</f>
        <v>3250000</v>
      </c>
    </row>
    <row r="462" spans="1:7" ht="15" customHeight="1">
      <c r="A462" s="4" t="s">
        <v>346</v>
      </c>
      <c r="B462" s="68" t="s">
        <v>548</v>
      </c>
      <c r="C462" s="8" t="s">
        <v>365</v>
      </c>
      <c r="D462" s="8" t="s">
        <v>29</v>
      </c>
      <c r="E462" s="8" t="s">
        <v>319</v>
      </c>
      <c r="F462" s="133">
        <v>3020000</v>
      </c>
      <c r="G462" s="133">
        <v>3250000</v>
      </c>
    </row>
    <row r="463" spans="1:7" ht="15">
      <c r="A463" s="5" t="s">
        <v>461</v>
      </c>
      <c r="B463" s="79" t="s">
        <v>548</v>
      </c>
      <c r="C463" s="10" t="s">
        <v>367</v>
      </c>
      <c r="D463" s="10" t="s">
        <v>297</v>
      </c>
      <c r="E463" s="10" t="s">
        <v>296</v>
      </c>
      <c r="F463" s="132">
        <f>F464</f>
        <v>7004154</v>
      </c>
      <c r="G463" s="132">
        <f>G464</f>
        <v>7327878</v>
      </c>
    </row>
    <row r="464" spans="1:7" ht="25.5">
      <c r="A464" s="4" t="s">
        <v>462</v>
      </c>
      <c r="B464" s="68" t="s">
        <v>548</v>
      </c>
      <c r="C464" s="8" t="s">
        <v>367</v>
      </c>
      <c r="D464" s="8" t="s">
        <v>428</v>
      </c>
      <c r="E464" s="8" t="s">
        <v>296</v>
      </c>
      <c r="F464" s="133">
        <f>SUM(F465,F467)</f>
        <v>7004154</v>
      </c>
      <c r="G464" s="133">
        <f>SUM(G465,G467)</f>
        <v>7327878</v>
      </c>
    </row>
    <row r="465" spans="1:7" ht="15">
      <c r="A465" s="4" t="s">
        <v>64</v>
      </c>
      <c r="B465" s="68" t="s">
        <v>548</v>
      </c>
      <c r="C465" s="8" t="s">
        <v>367</v>
      </c>
      <c r="D465" s="8" t="s">
        <v>63</v>
      </c>
      <c r="E465" s="8" t="s">
        <v>296</v>
      </c>
      <c r="F465" s="133">
        <f>F466</f>
        <v>6700000</v>
      </c>
      <c r="G465" s="133">
        <f>G466</f>
        <v>7000000</v>
      </c>
    </row>
    <row r="466" spans="1:7" ht="16.5" customHeight="1">
      <c r="A466" s="4" t="s">
        <v>346</v>
      </c>
      <c r="B466" s="68" t="s">
        <v>548</v>
      </c>
      <c r="C466" s="8" t="s">
        <v>367</v>
      </c>
      <c r="D466" s="8" t="s">
        <v>63</v>
      </c>
      <c r="E466" s="8" t="s">
        <v>319</v>
      </c>
      <c r="F466" s="133">
        <v>6700000</v>
      </c>
      <c r="G466" s="133">
        <v>7000000</v>
      </c>
    </row>
    <row r="467" spans="1:7" ht="51">
      <c r="A467" s="4" t="s">
        <v>53</v>
      </c>
      <c r="B467" s="68" t="s">
        <v>548</v>
      </c>
      <c r="C467" s="8" t="s">
        <v>367</v>
      </c>
      <c r="D467" s="8" t="s">
        <v>54</v>
      </c>
      <c r="E467" s="8" t="s">
        <v>296</v>
      </c>
      <c r="F467" s="133">
        <f>F468</f>
        <v>304154</v>
      </c>
      <c r="G467" s="133">
        <f>G468</f>
        <v>327878</v>
      </c>
    </row>
    <row r="468" spans="1:7" ht="16.5" customHeight="1">
      <c r="A468" s="4" t="s">
        <v>346</v>
      </c>
      <c r="B468" s="68" t="s">
        <v>548</v>
      </c>
      <c r="C468" s="8" t="s">
        <v>367</v>
      </c>
      <c r="D468" s="8" t="s">
        <v>54</v>
      </c>
      <c r="E468" s="8" t="s">
        <v>319</v>
      </c>
      <c r="F468" s="133">
        <v>304154</v>
      </c>
      <c r="G468" s="133">
        <v>327878</v>
      </c>
    </row>
    <row r="469" spans="1:7" s="2" customFormat="1" ht="15">
      <c r="A469" s="5" t="s">
        <v>463</v>
      </c>
      <c r="B469" s="81" t="s">
        <v>548</v>
      </c>
      <c r="C469" s="10" t="s">
        <v>429</v>
      </c>
      <c r="D469" s="10" t="s">
        <v>297</v>
      </c>
      <c r="E469" s="10" t="s">
        <v>296</v>
      </c>
      <c r="F469" s="132">
        <f>SUM(F477,F470,F484)</f>
        <v>29640000</v>
      </c>
      <c r="G469" s="132">
        <f>SUM(G477,G470,G484)</f>
        <v>31285000</v>
      </c>
    </row>
    <row r="470" spans="1:7" s="69" customFormat="1" ht="15">
      <c r="A470" s="44" t="s">
        <v>156</v>
      </c>
      <c r="B470" s="77" t="s">
        <v>548</v>
      </c>
      <c r="C470" s="45" t="s">
        <v>429</v>
      </c>
      <c r="D470" s="45" t="s">
        <v>297</v>
      </c>
      <c r="E470" s="45" t="s">
        <v>296</v>
      </c>
      <c r="F470" s="135">
        <f>SUM(F474,F471)</f>
        <v>8360000</v>
      </c>
      <c r="G470" s="135">
        <f>SUM(G474,G471)</f>
        <v>9010000</v>
      </c>
    </row>
    <row r="471" spans="1:7" ht="25.5">
      <c r="A471" s="4" t="s">
        <v>464</v>
      </c>
      <c r="B471" s="68" t="s">
        <v>548</v>
      </c>
      <c r="C471" s="8" t="s">
        <v>429</v>
      </c>
      <c r="D471" s="8" t="s">
        <v>430</v>
      </c>
      <c r="E471" s="8" t="s">
        <v>296</v>
      </c>
      <c r="F471" s="133">
        <f>F472</f>
        <v>7700000</v>
      </c>
      <c r="G471" s="133">
        <f>G472</f>
        <v>8300000</v>
      </c>
    </row>
    <row r="472" spans="1:7" ht="25.5">
      <c r="A472" s="55" t="s">
        <v>27</v>
      </c>
      <c r="B472" s="68" t="s">
        <v>548</v>
      </c>
      <c r="C472" s="8" t="s">
        <v>429</v>
      </c>
      <c r="D472" s="8" t="s">
        <v>65</v>
      </c>
      <c r="E472" s="8" t="s">
        <v>296</v>
      </c>
      <c r="F472" s="133">
        <f>F473</f>
        <v>7700000</v>
      </c>
      <c r="G472" s="133">
        <f>G473</f>
        <v>8300000</v>
      </c>
    </row>
    <row r="473" spans="1:7" ht="13.5" customHeight="1">
      <c r="A473" s="4" t="s">
        <v>398</v>
      </c>
      <c r="B473" s="68" t="s">
        <v>548</v>
      </c>
      <c r="C473" s="8" t="s">
        <v>429</v>
      </c>
      <c r="D473" s="8" t="s">
        <v>65</v>
      </c>
      <c r="E473" s="8" t="s">
        <v>319</v>
      </c>
      <c r="F473" s="133">
        <v>7700000</v>
      </c>
      <c r="G473" s="133">
        <v>8300000</v>
      </c>
    </row>
    <row r="474" spans="1:7" ht="38.25">
      <c r="A474" s="4" t="s">
        <v>345</v>
      </c>
      <c r="B474" s="68" t="s">
        <v>548</v>
      </c>
      <c r="C474" s="8" t="s">
        <v>429</v>
      </c>
      <c r="D474" s="8" t="s">
        <v>303</v>
      </c>
      <c r="E474" s="8" t="s">
        <v>296</v>
      </c>
      <c r="F474" s="133">
        <f>F475</f>
        <v>660000</v>
      </c>
      <c r="G474" s="133">
        <f>G475</f>
        <v>710000</v>
      </c>
    </row>
    <row r="475" spans="1:7" ht="25.5">
      <c r="A475" s="55" t="s">
        <v>27</v>
      </c>
      <c r="B475" s="68" t="s">
        <v>548</v>
      </c>
      <c r="C475" s="8" t="s">
        <v>429</v>
      </c>
      <c r="D475" s="8" t="s">
        <v>29</v>
      </c>
      <c r="E475" s="8" t="s">
        <v>296</v>
      </c>
      <c r="F475" s="133">
        <f>F476</f>
        <v>660000</v>
      </c>
      <c r="G475" s="133">
        <f>G476</f>
        <v>710000</v>
      </c>
    </row>
    <row r="476" spans="1:7" ht="16.5" customHeight="1">
      <c r="A476" s="4" t="s">
        <v>398</v>
      </c>
      <c r="B476" s="68" t="s">
        <v>548</v>
      </c>
      <c r="C476" s="8" t="s">
        <v>429</v>
      </c>
      <c r="D476" s="8" t="s">
        <v>29</v>
      </c>
      <c r="E476" s="8" t="s">
        <v>319</v>
      </c>
      <c r="F476" s="133">
        <v>660000</v>
      </c>
      <c r="G476" s="133">
        <v>710000</v>
      </c>
    </row>
    <row r="477" spans="1:7" s="1" customFormat="1" ht="15">
      <c r="A477" s="44" t="s">
        <v>465</v>
      </c>
      <c r="B477" s="77" t="s">
        <v>548</v>
      </c>
      <c r="C477" s="45" t="s">
        <v>429</v>
      </c>
      <c r="D477" s="45" t="s">
        <v>297</v>
      </c>
      <c r="E477" s="45" t="s">
        <v>296</v>
      </c>
      <c r="F477" s="135">
        <f>SUM(F481,F478)</f>
        <v>19880000</v>
      </c>
      <c r="G477" s="135">
        <f>SUM(G481,G478)</f>
        <v>20725000</v>
      </c>
    </row>
    <row r="478" spans="1:7" ht="66" customHeight="1">
      <c r="A478" s="4" t="s">
        <v>407</v>
      </c>
      <c r="B478" s="68" t="s">
        <v>548</v>
      </c>
      <c r="C478" s="8" t="s">
        <v>429</v>
      </c>
      <c r="D478" s="8" t="s">
        <v>384</v>
      </c>
      <c r="E478" s="8" t="s">
        <v>296</v>
      </c>
      <c r="F478" s="133">
        <f>F479</f>
        <v>19000000</v>
      </c>
      <c r="G478" s="133">
        <f>G479</f>
        <v>19800000</v>
      </c>
    </row>
    <row r="479" spans="1:7" ht="15" customHeight="1">
      <c r="A479" s="55" t="s">
        <v>27</v>
      </c>
      <c r="B479" s="68" t="s">
        <v>548</v>
      </c>
      <c r="C479" s="8" t="s">
        <v>429</v>
      </c>
      <c r="D479" s="8" t="s">
        <v>66</v>
      </c>
      <c r="E479" s="8" t="s">
        <v>296</v>
      </c>
      <c r="F479" s="133">
        <f>F480</f>
        <v>19000000</v>
      </c>
      <c r="G479" s="133">
        <f>G480</f>
        <v>19800000</v>
      </c>
    </row>
    <row r="480" spans="1:7" ht="15.75" customHeight="1">
      <c r="A480" s="4" t="s">
        <v>398</v>
      </c>
      <c r="B480" s="68" t="s">
        <v>548</v>
      </c>
      <c r="C480" s="8" t="s">
        <v>429</v>
      </c>
      <c r="D480" s="8" t="s">
        <v>66</v>
      </c>
      <c r="E480" s="8" t="s">
        <v>319</v>
      </c>
      <c r="F480" s="133">
        <v>19000000</v>
      </c>
      <c r="G480" s="133">
        <v>19800000</v>
      </c>
    </row>
    <row r="481" spans="1:7" ht="38.25">
      <c r="A481" s="4" t="s">
        <v>348</v>
      </c>
      <c r="B481" s="68" t="s">
        <v>548</v>
      </c>
      <c r="C481" s="8" t="s">
        <v>429</v>
      </c>
      <c r="D481" s="8" t="s">
        <v>303</v>
      </c>
      <c r="E481" s="8" t="s">
        <v>296</v>
      </c>
      <c r="F481" s="133">
        <f>F482</f>
        <v>880000</v>
      </c>
      <c r="G481" s="133">
        <f>G482</f>
        <v>925000</v>
      </c>
    </row>
    <row r="482" spans="1:7" ht="25.5">
      <c r="A482" s="55" t="s">
        <v>27</v>
      </c>
      <c r="B482" s="68" t="s">
        <v>548</v>
      </c>
      <c r="C482" s="8" t="s">
        <v>429</v>
      </c>
      <c r="D482" s="8" t="s">
        <v>29</v>
      </c>
      <c r="E482" s="8" t="s">
        <v>296</v>
      </c>
      <c r="F482" s="133">
        <f>F483</f>
        <v>880000</v>
      </c>
      <c r="G482" s="133">
        <f>G483</f>
        <v>925000</v>
      </c>
    </row>
    <row r="483" spans="1:7" ht="16.5" customHeight="1">
      <c r="A483" s="4" t="s">
        <v>346</v>
      </c>
      <c r="B483" s="68" t="s">
        <v>548</v>
      </c>
      <c r="C483" s="8" t="s">
        <v>429</v>
      </c>
      <c r="D483" s="8" t="s">
        <v>29</v>
      </c>
      <c r="E483" s="8" t="s">
        <v>319</v>
      </c>
      <c r="F483" s="133">
        <v>880000</v>
      </c>
      <c r="G483" s="133">
        <v>925000</v>
      </c>
    </row>
    <row r="484" spans="1:7" s="1" customFormat="1" ht="25.5">
      <c r="A484" s="44" t="s">
        <v>24</v>
      </c>
      <c r="B484" s="77" t="s">
        <v>548</v>
      </c>
      <c r="C484" s="45" t="s">
        <v>429</v>
      </c>
      <c r="D484" s="45" t="s">
        <v>297</v>
      </c>
      <c r="E484" s="45" t="s">
        <v>296</v>
      </c>
      <c r="F484" s="135">
        <f aca="true" t="shared" si="29" ref="F484:G486">F485</f>
        <v>1400000</v>
      </c>
      <c r="G484" s="135">
        <f t="shared" si="29"/>
        <v>1550000</v>
      </c>
    </row>
    <row r="485" spans="1:7" ht="16.5" customHeight="1">
      <c r="A485" s="4" t="s">
        <v>8</v>
      </c>
      <c r="B485" s="68" t="s">
        <v>548</v>
      </c>
      <c r="C485" s="8" t="s">
        <v>429</v>
      </c>
      <c r="D485" s="8" t="s">
        <v>9</v>
      </c>
      <c r="E485" s="8" t="s">
        <v>296</v>
      </c>
      <c r="F485" s="133">
        <f t="shared" si="29"/>
        <v>1400000</v>
      </c>
      <c r="G485" s="133">
        <f t="shared" si="29"/>
        <v>1550000</v>
      </c>
    </row>
    <row r="486" spans="1:7" ht="38.25">
      <c r="A486" s="4" t="s">
        <v>25</v>
      </c>
      <c r="B486" s="68" t="s">
        <v>548</v>
      </c>
      <c r="C486" s="8" t="s">
        <v>429</v>
      </c>
      <c r="D486" s="8" t="s">
        <v>26</v>
      </c>
      <c r="E486" s="8" t="s">
        <v>296</v>
      </c>
      <c r="F486" s="133">
        <f t="shared" si="29"/>
        <v>1400000</v>
      </c>
      <c r="G486" s="133">
        <f t="shared" si="29"/>
        <v>1550000</v>
      </c>
    </row>
    <row r="487" spans="1:7" ht="25.5">
      <c r="A487" s="4" t="s">
        <v>6</v>
      </c>
      <c r="B487" s="68" t="s">
        <v>548</v>
      </c>
      <c r="C487" s="8" t="s">
        <v>429</v>
      </c>
      <c r="D487" s="8" t="s">
        <v>26</v>
      </c>
      <c r="E487" s="8" t="s">
        <v>7</v>
      </c>
      <c r="F487" s="133">
        <v>1400000</v>
      </c>
      <c r="G487" s="133">
        <v>1550000</v>
      </c>
    </row>
    <row r="488" spans="1:7" ht="14.25">
      <c r="A488" s="25" t="s">
        <v>342</v>
      </c>
      <c r="B488" s="79" t="s">
        <v>548</v>
      </c>
      <c r="C488" s="26" t="s">
        <v>304</v>
      </c>
      <c r="D488" s="26" t="s">
        <v>297</v>
      </c>
      <c r="E488" s="26" t="s">
        <v>296</v>
      </c>
      <c r="F488" s="131">
        <f aca="true" t="shared" si="30" ref="F488:G490">F489</f>
        <v>11239206</v>
      </c>
      <c r="G488" s="131">
        <f t="shared" si="30"/>
        <v>12104417</v>
      </c>
    </row>
    <row r="489" spans="1:7" ht="15">
      <c r="A489" s="54" t="s">
        <v>466</v>
      </c>
      <c r="B489" s="79" t="s">
        <v>548</v>
      </c>
      <c r="C489" s="10" t="s">
        <v>431</v>
      </c>
      <c r="D489" s="10" t="s">
        <v>297</v>
      </c>
      <c r="E489" s="10" t="s">
        <v>296</v>
      </c>
      <c r="F489" s="132">
        <f t="shared" si="30"/>
        <v>11239206</v>
      </c>
      <c r="G489" s="132">
        <f t="shared" si="30"/>
        <v>12104417</v>
      </c>
    </row>
    <row r="490" spans="1:7" ht="15" customHeight="1">
      <c r="A490" s="4" t="s">
        <v>47</v>
      </c>
      <c r="B490" s="68" t="s">
        <v>548</v>
      </c>
      <c r="C490" s="8" t="s">
        <v>431</v>
      </c>
      <c r="D490" s="8" t="s">
        <v>48</v>
      </c>
      <c r="E490" s="8" t="s">
        <v>296</v>
      </c>
      <c r="F490" s="133">
        <f t="shared" si="30"/>
        <v>11239206</v>
      </c>
      <c r="G490" s="133">
        <f t="shared" si="30"/>
        <v>12104417</v>
      </c>
    </row>
    <row r="491" spans="1:7" s="90" customFormat="1" ht="25.5">
      <c r="A491" s="55" t="s">
        <v>67</v>
      </c>
      <c r="B491" s="68" t="s">
        <v>548</v>
      </c>
      <c r="C491" s="8" t="s">
        <v>431</v>
      </c>
      <c r="D491" s="8" t="s">
        <v>68</v>
      </c>
      <c r="E491" s="8" t="s">
        <v>296</v>
      </c>
      <c r="F491" s="133">
        <f>SUM(F492,F497)</f>
        <v>11239206</v>
      </c>
      <c r="G491" s="133">
        <f>SUM(G492,G497)</f>
        <v>12104417</v>
      </c>
    </row>
    <row r="492" spans="1:7" s="1" customFormat="1" ht="15">
      <c r="A492" s="82" t="s">
        <v>69</v>
      </c>
      <c r="B492" s="77" t="s">
        <v>548</v>
      </c>
      <c r="C492" s="45" t="s">
        <v>431</v>
      </c>
      <c r="D492" s="118" t="s">
        <v>580</v>
      </c>
      <c r="E492" s="118" t="s">
        <v>296</v>
      </c>
      <c r="F492" s="140">
        <f>SUM(F493,F495)</f>
        <v>4678918</v>
      </c>
      <c r="G492" s="140">
        <f>SUM(G493,G495)</f>
        <v>5053232</v>
      </c>
    </row>
    <row r="493" spans="1:7" s="90" customFormat="1" ht="16.5" customHeight="1">
      <c r="A493" s="55" t="s">
        <v>72</v>
      </c>
      <c r="B493" s="68" t="s">
        <v>548</v>
      </c>
      <c r="C493" s="8" t="s">
        <v>431</v>
      </c>
      <c r="D493" s="8" t="s">
        <v>70</v>
      </c>
      <c r="E493" s="8" t="s">
        <v>296</v>
      </c>
      <c r="F493" s="133">
        <f>F494</f>
        <v>2998864</v>
      </c>
      <c r="G493" s="133">
        <f>G494</f>
        <v>3238773</v>
      </c>
    </row>
    <row r="494" spans="1:7" s="96" customFormat="1" ht="15">
      <c r="A494" s="55" t="s">
        <v>359</v>
      </c>
      <c r="B494" s="68" t="s">
        <v>548</v>
      </c>
      <c r="C494" s="8" t="s">
        <v>431</v>
      </c>
      <c r="D494" s="8" t="s">
        <v>70</v>
      </c>
      <c r="E494" s="8" t="s">
        <v>318</v>
      </c>
      <c r="F494" s="133">
        <v>2998864</v>
      </c>
      <c r="G494" s="133">
        <v>3238773</v>
      </c>
    </row>
    <row r="495" spans="1:7" s="90" customFormat="1" ht="15">
      <c r="A495" s="55" t="s">
        <v>73</v>
      </c>
      <c r="B495" s="68" t="s">
        <v>548</v>
      </c>
      <c r="C495" s="8" t="s">
        <v>431</v>
      </c>
      <c r="D495" s="8" t="s">
        <v>71</v>
      </c>
      <c r="E495" s="8" t="s">
        <v>296</v>
      </c>
      <c r="F495" s="133">
        <f>F496</f>
        <v>1680054</v>
      </c>
      <c r="G495" s="133">
        <f>G496</f>
        <v>1814459</v>
      </c>
    </row>
    <row r="496" spans="1:7" s="90" customFormat="1" ht="25.5">
      <c r="A496" s="55" t="s">
        <v>6</v>
      </c>
      <c r="B496" s="68" t="s">
        <v>548</v>
      </c>
      <c r="C496" s="8" t="s">
        <v>431</v>
      </c>
      <c r="D496" s="8" t="s">
        <v>71</v>
      </c>
      <c r="E496" s="8" t="s">
        <v>7</v>
      </c>
      <c r="F496" s="133">
        <v>1680054</v>
      </c>
      <c r="G496" s="133">
        <v>1814459</v>
      </c>
    </row>
    <row r="497" spans="1:7" s="1" customFormat="1" ht="16.5" customHeight="1">
      <c r="A497" s="55" t="s">
        <v>74</v>
      </c>
      <c r="B497" s="68" t="s">
        <v>548</v>
      </c>
      <c r="C497" s="8" t="s">
        <v>431</v>
      </c>
      <c r="D497" s="8" t="s">
        <v>75</v>
      </c>
      <c r="E497" s="8" t="s">
        <v>296</v>
      </c>
      <c r="F497" s="133">
        <f>F498</f>
        <v>6560288</v>
      </c>
      <c r="G497" s="133">
        <f>G498</f>
        <v>7051185</v>
      </c>
    </row>
    <row r="498" spans="1:7" ht="15">
      <c r="A498" s="55" t="s">
        <v>359</v>
      </c>
      <c r="B498" s="68" t="s">
        <v>548</v>
      </c>
      <c r="C498" s="8" t="s">
        <v>431</v>
      </c>
      <c r="D498" s="8" t="s">
        <v>75</v>
      </c>
      <c r="E498" s="8" t="s">
        <v>318</v>
      </c>
      <c r="F498" s="133">
        <v>6560288</v>
      </c>
      <c r="G498" s="133">
        <v>7051185</v>
      </c>
    </row>
    <row r="499" spans="1:7" s="34" customFormat="1" ht="30" customHeight="1">
      <c r="A499" s="119" t="s">
        <v>323</v>
      </c>
      <c r="B499" s="57">
        <v>744</v>
      </c>
      <c r="C499" s="111"/>
      <c r="D499" s="111"/>
      <c r="E499" s="112"/>
      <c r="F499" s="130">
        <f>SUM(F500,F509)</f>
        <v>190027500</v>
      </c>
      <c r="G499" s="130">
        <f>SUM(G500,G509)</f>
        <v>190027500</v>
      </c>
    </row>
    <row r="500" spans="1:7" ht="16.5" customHeight="1">
      <c r="A500" s="22" t="s">
        <v>325</v>
      </c>
      <c r="B500" s="57">
        <v>744</v>
      </c>
      <c r="C500" s="23" t="s">
        <v>307</v>
      </c>
      <c r="D500" s="23" t="s">
        <v>297</v>
      </c>
      <c r="E500" s="24" t="s">
        <v>296</v>
      </c>
      <c r="F500" s="131">
        <f>F501</f>
        <v>180527500</v>
      </c>
      <c r="G500" s="131">
        <f>G501</f>
        <v>180527500</v>
      </c>
    </row>
    <row r="501" spans="1:7" ht="15" customHeight="1">
      <c r="A501" s="5" t="s">
        <v>326</v>
      </c>
      <c r="B501" s="70">
        <v>744</v>
      </c>
      <c r="C501" s="10" t="s">
        <v>313</v>
      </c>
      <c r="D501" s="10" t="s">
        <v>297</v>
      </c>
      <c r="E501" s="11" t="s">
        <v>296</v>
      </c>
      <c r="F501" s="132">
        <f>SUM(F506,F502)</f>
        <v>180527500</v>
      </c>
      <c r="G501" s="132">
        <f>SUM(G506,G502)</f>
        <v>180527500</v>
      </c>
    </row>
    <row r="502" spans="1:7" ht="27" customHeight="1">
      <c r="A502" s="4" t="s">
        <v>327</v>
      </c>
      <c r="B502" s="58">
        <v>744</v>
      </c>
      <c r="C502" s="8" t="s">
        <v>313</v>
      </c>
      <c r="D502" s="8" t="s">
        <v>5</v>
      </c>
      <c r="E502" s="9" t="s">
        <v>296</v>
      </c>
      <c r="F502" s="133">
        <f aca="true" t="shared" si="31" ref="F502:G504">F503</f>
        <v>4000000</v>
      </c>
      <c r="G502" s="133">
        <f t="shared" si="31"/>
        <v>4000000</v>
      </c>
    </row>
    <row r="503" spans="1:7" ht="15.75" customHeight="1">
      <c r="A503" s="4" t="s">
        <v>337</v>
      </c>
      <c r="B503" s="58">
        <v>744</v>
      </c>
      <c r="C503" s="8" t="s">
        <v>313</v>
      </c>
      <c r="D503" s="8" t="s">
        <v>316</v>
      </c>
      <c r="E503" s="9" t="s">
        <v>296</v>
      </c>
      <c r="F503" s="133">
        <f t="shared" si="31"/>
        <v>4000000</v>
      </c>
      <c r="G503" s="133">
        <f t="shared" si="31"/>
        <v>4000000</v>
      </c>
    </row>
    <row r="504" spans="1:7" ht="26.25" customHeight="1">
      <c r="A504" s="4" t="s">
        <v>146</v>
      </c>
      <c r="B504" s="58">
        <v>744</v>
      </c>
      <c r="C504" s="6" t="s">
        <v>313</v>
      </c>
      <c r="D504" s="8" t="s">
        <v>160</v>
      </c>
      <c r="E504" s="9" t="s">
        <v>296</v>
      </c>
      <c r="F504" s="133">
        <f t="shared" si="31"/>
        <v>4000000</v>
      </c>
      <c r="G504" s="133">
        <f t="shared" si="31"/>
        <v>4000000</v>
      </c>
    </row>
    <row r="505" spans="1:7" ht="13.5" customHeight="1">
      <c r="A505" s="4" t="s">
        <v>6</v>
      </c>
      <c r="B505" s="58">
        <v>744</v>
      </c>
      <c r="C505" s="6" t="s">
        <v>313</v>
      </c>
      <c r="D505" s="8" t="s">
        <v>160</v>
      </c>
      <c r="E505" s="13" t="s">
        <v>7</v>
      </c>
      <c r="F505" s="133">
        <v>4000000</v>
      </c>
      <c r="G505" s="133">
        <v>4000000</v>
      </c>
    </row>
    <row r="506" spans="1:7" ht="15" customHeight="1">
      <c r="A506" s="3" t="s">
        <v>47</v>
      </c>
      <c r="B506" s="58">
        <v>744</v>
      </c>
      <c r="C506" s="6" t="s">
        <v>313</v>
      </c>
      <c r="D506" s="12" t="s">
        <v>48</v>
      </c>
      <c r="E506" s="13" t="s">
        <v>296</v>
      </c>
      <c r="F506" s="133">
        <f>F507</f>
        <v>176527500</v>
      </c>
      <c r="G506" s="133">
        <f>G507</f>
        <v>176527500</v>
      </c>
    </row>
    <row r="507" spans="1:7" ht="41.25" customHeight="1">
      <c r="A507" s="3" t="s">
        <v>114</v>
      </c>
      <c r="B507" s="58">
        <v>744</v>
      </c>
      <c r="C507" s="29" t="s">
        <v>313</v>
      </c>
      <c r="D507" s="12" t="s">
        <v>317</v>
      </c>
      <c r="E507" s="13" t="s">
        <v>296</v>
      </c>
      <c r="F507" s="133">
        <f>F508</f>
        <v>176527500</v>
      </c>
      <c r="G507" s="133">
        <f>G508</f>
        <v>176527500</v>
      </c>
    </row>
    <row r="508" spans="1:7" ht="15" customHeight="1">
      <c r="A508" s="4" t="s">
        <v>6</v>
      </c>
      <c r="B508" s="58">
        <v>744</v>
      </c>
      <c r="C508" s="8" t="s">
        <v>313</v>
      </c>
      <c r="D508" s="8" t="s">
        <v>317</v>
      </c>
      <c r="E508" s="8" t="s">
        <v>7</v>
      </c>
      <c r="F508" s="133">
        <v>176527500</v>
      </c>
      <c r="G508" s="133">
        <v>176527500</v>
      </c>
    </row>
    <row r="509" spans="1:7" ht="15" customHeight="1">
      <c r="A509" s="25" t="s">
        <v>329</v>
      </c>
      <c r="B509" s="57">
        <v>744</v>
      </c>
      <c r="C509" s="26" t="s">
        <v>299</v>
      </c>
      <c r="D509" s="26" t="s">
        <v>297</v>
      </c>
      <c r="E509" s="27" t="s">
        <v>296</v>
      </c>
      <c r="F509" s="131">
        <f aca="true" t="shared" si="32" ref="F509:G512">F510</f>
        <v>9500000</v>
      </c>
      <c r="G509" s="131">
        <f t="shared" si="32"/>
        <v>9500000</v>
      </c>
    </row>
    <row r="510" spans="1:7" ht="13.5" customHeight="1">
      <c r="A510" s="5" t="s">
        <v>330</v>
      </c>
      <c r="B510" s="70">
        <v>744</v>
      </c>
      <c r="C510" s="10" t="s">
        <v>321</v>
      </c>
      <c r="D510" s="10" t="s">
        <v>297</v>
      </c>
      <c r="E510" s="11" t="s">
        <v>296</v>
      </c>
      <c r="F510" s="132">
        <f t="shared" si="32"/>
        <v>9500000</v>
      </c>
      <c r="G510" s="132">
        <f t="shared" si="32"/>
        <v>9500000</v>
      </c>
    </row>
    <row r="511" spans="1:7" s="90" customFormat="1" ht="13.5" customHeight="1">
      <c r="A511" s="4" t="s">
        <v>8</v>
      </c>
      <c r="B511" s="58">
        <v>744</v>
      </c>
      <c r="C511" s="8" t="s">
        <v>321</v>
      </c>
      <c r="D511" s="8" t="s">
        <v>9</v>
      </c>
      <c r="E511" s="9" t="s">
        <v>296</v>
      </c>
      <c r="F511" s="133">
        <f t="shared" si="32"/>
        <v>9500000</v>
      </c>
      <c r="G511" s="133">
        <f t="shared" si="32"/>
        <v>9500000</v>
      </c>
    </row>
    <row r="512" spans="1:7" ht="38.25" customHeight="1">
      <c r="A512" s="14" t="s">
        <v>331</v>
      </c>
      <c r="B512" s="58">
        <v>744</v>
      </c>
      <c r="C512" s="8" t="s">
        <v>321</v>
      </c>
      <c r="D512" s="8" t="s">
        <v>33</v>
      </c>
      <c r="E512" s="9" t="s">
        <v>296</v>
      </c>
      <c r="F512" s="133">
        <f t="shared" si="32"/>
        <v>9500000</v>
      </c>
      <c r="G512" s="133">
        <f t="shared" si="32"/>
        <v>9500000</v>
      </c>
    </row>
    <row r="513" spans="1:7" ht="14.25" customHeight="1">
      <c r="A513" s="4" t="s">
        <v>6</v>
      </c>
      <c r="B513" s="58">
        <v>744</v>
      </c>
      <c r="C513" s="8" t="s">
        <v>321</v>
      </c>
      <c r="D513" s="8" t="s">
        <v>33</v>
      </c>
      <c r="E513" s="9" t="s">
        <v>7</v>
      </c>
      <c r="F513" s="133">
        <v>9500000</v>
      </c>
      <c r="G513" s="133">
        <v>9500000</v>
      </c>
    </row>
    <row r="514" spans="1:7" s="56" customFormat="1" ht="18.75" customHeight="1">
      <c r="A514" s="78" t="s">
        <v>501</v>
      </c>
      <c r="B514" s="79" t="s">
        <v>555</v>
      </c>
      <c r="C514" s="79"/>
      <c r="D514" s="79"/>
      <c r="E514" s="79"/>
      <c r="F514" s="130">
        <f>F515</f>
        <v>27150000</v>
      </c>
      <c r="G514" s="130">
        <f>G515</f>
        <v>30550000</v>
      </c>
    </row>
    <row r="515" spans="1:7" ht="14.25">
      <c r="A515" s="25" t="s">
        <v>476</v>
      </c>
      <c r="B515" s="79" t="s">
        <v>555</v>
      </c>
      <c r="C515" s="26" t="s">
        <v>307</v>
      </c>
      <c r="D515" s="26" t="s">
        <v>297</v>
      </c>
      <c r="E515" s="26" t="s">
        <v>296</v>
      </c>
      <c r="F515" s="131">
        <f>SUM(F520,F516)</f>
        <v>27150000</v>
      </c>
      <c r="G515" s="131">
        <f>SUM(G520,G516)</f>
        <v>30550000</v>
      </c>
    </row>
    <row r="516" spans="1:7" ht="43.5" customHeight="1">
      <c r="A516" s="5" t="s">
        <v>505</v>
      </c>
      <c r="B516" s="81" t="s">
        <v>555</v>
      </c>
      <c r="C516" s="10" t="s">
        <v>502</v>
      </c>
      <c r="D516" s="10" t="s">
        <v>297</v>
      </c>
      <c r="E516" s="10" t="s">
        <v>296</v>
      </c>
      <c r="F516" s="132">
        <f aca="true" t="shared" si="33" ref="F516:G518">F517</f>
        <v>22300000</v>
      </c>
      <c r="G516" s="132">
        <f t="shared" si="33"/>
        <v>25200000</v>
      </c>
    </row>
    <row r="517" spans="1:7" ht="42.75" customHeight="1">
      <c r="A517" s="4" t="s">
        <v>134</v>
      </c>
      <c r="B517" s="68" t="s">
        <v>555</v>
      </c>
      <c r="C517" s="8" t="s">
        <v>502</v>
      </c>
      <c r="D517" s="8" t="s">
        <v>131</v>
      </c>
      <c r="E517" s="8" t="s">
        <v>296</v>
      </c>
      <c r="F517" s="133">
        <f t="shared" si="33"/>
        <v>22300000</v>
      </c>
      <c r="G517" s="133">
        <f t="shared" si="33"/>
        <v>25200000</v>
      </c>
    </row>
    <row r="518" spans="1:7" ht="13.5" customHeight="1">
      <c r="A518" s="4" t="s">
        <v>132</v>
      </c>
      <c r="B518" s="68" t="s">
        <v>555</v>
      </c>
      <c r="C518" s="8" t="s">
        <v>502</v>
      </c>
      <c r="D518" s="8" t="s">
        <v>133</v>
      </c>
      <c r="E518" s="8" t="s">
        <v>296</v>
      </c>
      <c r="F518" s="133">
        <f t="shared" si="33"/>
        <v>22300000</v>
      </c>
      <c r="G518" s="133">
        <f t="shared" si="33"/>
        <v>25200000</v>
      </c>
    </row>
    <row r="519" spans="1:7" ht="25.5">
      <c r="A519" s="4" t="s">
        <v>6</v>
      </c>
      <c r="B519" s="68" t="s">
        <v>555</v>
      </c>
      <c r="C519" s="8" t="s">
        <v>502</v>
      </c>
      <c r="D519" s="8" t="s">
        <v>133</v>
      </c>
      <c r="E519" s="8" t="s">
        <v>7</v>
      </c>
      <c r="F519" s="133">
        <v>22300000</v>
      </c>
      <c r="G519" s="133">
        <v>25200000</v>
      </c>
    </row>
    <row r="520" spans="1:7" ht="67.5">
      <c r="A520" s="5" t="s">
        <v>171</v>
      </c>
      <c r="B520" s="81" t="s">
        <v>555</v>
      </c>
      <c r="C520" s="10" t="s">
        <v>504</v>
      </c>
      <c r="D520" s="10" t="s">
        <v>297</v>
      </c>
      <c r="E520" s="10" t="s">
        <v>296</v>
      </c>
      <c r="F520" s="132">
        <f aca="true" t="shared" si="34" ref="F520:G522">F521</f>
        <v>4850000</v>
      </c>
      <c r="G520" s="132">
        <f t="shared" si="34"/>
        <v>5350000</v>
      </c>
    </row>
    <row r="521" spans="1:7" ht="42" customHeight="1">
      <c r="A521" s="4" t="s">
        <v>134</v>
      </c>
      <c r="B521" s="68" t="s">
        <v>555</v>
      </c>
      <c r="C521" s="8" t="s">
        <v>504</v>
      </c>
      <c r="D521" s="8" t="s">
        <v>131</v>
      </c>
      <c r="E521" s="8" t="s">
        <v>296</v>
      </c>
      <c r="F521" s="133">
        <f t="shared" si="34"/>
        <v>4850000</v>
      </c>
      <c r="G521" s="133">
        <f t="shared" si="34"/>
        <v>5350000</v>
      </c>
    </row>
    <row r="522" spans="1:7" ht="13.5" customHeight="1">
      <c r="A522" s="4" t="s">
        <v>132</v>
      </c>
      <c r="B522" s="68" t="s">
        <v>555</v>
      </c>
      <c r="C522" s="8" t="s">
        <v>504</v>
      </c>
      <c r="D522" s="8" t="s">
        <v>133</v>
      </c>
      <c r="E522" s="8" t="s">
        <v>296</v>
      </c>
      <c r="F522" s="133">
        <f t="shared" si="34"/>
        <v>4850000</v>
      </c>
      <c r="G522" s="133">
        <f t="shared" si="34"/>
        <v>5350000</v>
      </c>
    </row>
    <row r="523" spans="1:7" ht="25.5">
      <c r="A523" s="4" t="s">
        <v>6</v>
      </c>
      <c r="B523" s="68" t="s">
        <v>555</v>
      </c>
      <c r="C523" s="8" t="s">
        <v>504</v>
      </c>
      <c r="D523" s="8" t="s">
        <v>133</v>
      </c>
      <c r="E523" s="8" t="s">
        <v>7</v>
      </c>
      <c r="F523" s="133">
        <v>4850000</v>
      </c>
      <c r="G523" s="133">
        <v>5350000</v>
      </c>
    </row>
    <row r="524" spans="1:7" s="56" customFormat="1" ht="44.25" customHeight="1">
      <c r="A524" s="78" t="s">
        <v>572</v>
      </c>
      <c r="B524" s="79" t="s">
        <v>554</v>
      </c>
      <c r="C524" s="79"/>
      <c r="D524" s="79"/>
      <c r="E524" s="79"/>
      <c r="F524" s="130">
        <f>F525</f>
        <v>35500000</v>
      </c>
      <c r="G524" s="130">
        <f>G525</f>
        <v>35700000</v>
      </c>
    </row>
    <row r="525" spans="1:7" s="33" customFormat="1" ht="14.25">
      <c r="A525" s="25" t="s">
        <v>416</v>
      </c>
      <c r="B525" s="79" t="s">
        <v>554</v>
      </c>
      <c r="C525" s="26" t="s">
        <v>408</v>
      </c>
      <c r="D525" s="26" t="s">
        <v>297</v>
      </c>
      <c r="E525" s="26" t="s">
        <v>296</v>
      </c>
      <c r="F525" s="131">
        <f>SUM(F526)</f>
        <v>35500000</v>
      </c>
      <c r="G525" s="131">
        <f>SUM(G526)</f>
        <v>35700000</v>
      </c>
    </row>
    <row r="526" spans="1:7" s="2" customFormat="1" ht="15">
      <c r="A526" s="5" t="s">
        <v>500</v>
      </c>
      <c r="B526" s="81" t="s">
        <v>554</v>
      </c>
      <c r="C526" s="10" t="s">
        <v>498</v>
      </c>
      <c r="D526" s="10" t="s">
        <v>499</v>
      </c>
      <c r="E526" s="10" t="s">
        <v>296</v>
      </c>
      <c r="F526" s="132">
        <f aca="true" t="shared" si="35" ref="F526:G528">F527</f>
        <v>35500000</v>
      </c>
      <c r="G526" s="132">
        <f t="shared" si="35"/>
        <v>35700000</v>
      </c>
    </row>
    <row r="527" spans="1:7" ht="25.5">
      <c r="A527" s="4" t="s">
        <v>212</v>
      </c>
      <c r="B527" s="68" t="s">
        <v>554</v>
      </c>
      <c r="C527" s="8" t="s">
        <v>498</v>
      </c>
      <c r="D527" s="8" t="s">
        <v>210</v>
      </c>
      <c r="E527" s="8" t="s">
        <v>296</v>
      </c>
      <c r="F527" s="133">
        <f t="shared" si="35"/>
        <v>35500000</v>
      </c>
      <c r="G527" s="133">
        <f t="shared" si="35"/>
        <v>35700000</v>
      </c>
    </row>
    <row r="528" spans="1:7" ht="25.5">
      <c r="A528" s="4" t="s">
        <v>27</v>
      </c>
      <c r="B528" s="68" t="s">
        <v>554</v>
      </c>
      <c r="C528" s="8" t="s">
        <v>498</v>
      </c>
      <c r="D528" s="8" t="s">
        <v>211</v>
      </c>
      <c r="E528" s="8" t="s">
        <v>296</v>
      </c>
      <c r="F528" s="133">
        <f t="shared" si="35"/>
        <v>35500000</v>
      </c>
      <c r="G528" s="133">
        <f t="shared" si="35"/>
        <v>35700000</v>
      </c>
    </row>
    <row r="529" spans="1:7" ht="14.25" customHeight="1">
      <c r="A529" s="4" t="s">
        <v>346</v>
      </c>
      <c r="B529" s="68" t="s">
        <v>554</v>
      </c>
      <c r="C529" s="8" t="s">
        <v>498</v>
      </c>
      <c r="D529" s="8" t="s">
        <v>211</v>
      </c>
      <c r="E529" s="8" t="s">
        <v>319</v>
      </c>
      <c r="F529" s="133">
        <v>35500000</v>
      </c>
      <c r="G529" s="133">
        <v>35700000</v>
      </c>
    </row>
    <row r="530" spans="1:7" s="56" customFormat="1" ht="30.75" customHeight="1">
      <c r="A530" s="78" t="s">
        <v>471</v>
      </c>
      <c r="B530" s="79" t="s">
        <v>550</v>
      </c>
      <c r="C530" s="79"/>
      <c r="D530" s="79"/>
      <c r="E530" s="79"/>
      <c r="F530" s="130">
        <f>SUM(F531,F537,F546,F552)</f>
        <v>144050000</v>
      </c>
      <c r="G530" s="130">
        <f>SUM(G531,G537,G546,G552)</f>
        <v>200850000</v>
      </c>
    </row>
    <row r="531" spans="1:7" ht="14.25">
      <c r="A531" s="25" t="s">
        <v>476</v>
      </c>
      <c r="B531" s="79" t="s">
        <v>550</v>
      </c>
      <c r="C531" s="26" t="s">
        <v>307</v>
      </c>
      <c r="D531" s="26" t="s">
        <v>297</v>
      </c>
      <c r="E531" s="26" t="s">
        <v>296</v>
      </c>
      <c r="F531" s="131">
        <f aca="true" t="shared" si="36" ref="F531:G534">F532</f>
        <v>11800000</v>
      </c>
      <c r="G531" s="131">
        <f t="shared" si="36"/>
        <v>11800000</v>
      </c>
    </row>
    <row r="532" spans="1:7" ht="15">
      <c r="A532" s="5" t="s">
        <v>341</v>
      </c>
      <c r="B532" s="79" t="s">
        <v>550</v>
      </c>
      <c r="C532" s="10" t="s">
        <v>313</v>
      </c>
      <c r="D532" s="10" t="s">
        <v>297</v>
      </c>
      <c r="E532" s="10" t="s">
        <v>296</v>
      </c>
      <c r="F532" s="132">
        <f t="shared" si="36"/>
        <v>11800000</v>
      </c>
      <c r="G532" s="132">
        <f t="shared" si="36"/>
        <v>11800000</v>
      </c>
    </row>
    <row r="533" spans="1:7" ht="25.5">
      <c r="A533" s="15" t="s">
        <v>327</v>
      </c>
      <c r="B533" s="59" t="s">
        <v>550</v>
      </c>
      <c r="C533" s="8" t="s">
        <v>313</v>
      </c>
      <c r="D533" s="8" t="s">
        <v>5</v>
      </c>
      <c r="E533" s="9" t="s">
        <v>296</v>
      </c>
      <c r="F533" s="133">
        <f t="shared" si="36"/>
        <v>11800000</v>
      </c>
      <c r="G533" s="133">
        <f t="shared" si="36"/>
        <v>11800000</v>
      </c>
    </row>
    <row r="534" spans="1:7" ht="15">
      <c r="A534" s="4" t="s">
        <v>337</v>
      </c>
      <c r="B534" s="59" t="s">
        <v>550</v>
      </c>
      <c r="C534" s="8" t="s">
        <v>313</v>
      </c>
      <c r="D534" s="8" t="s">
        <v>165</v>
      </c>
      <c r="E534" s="9" t="s">
        <v>296</v>
      </c>
      <c r="F534" s="133">
        <f t="shared" si="36"/>
        <v>11800000</v>
      </c>
      <c r="G534" s="133">
        <f t="shared" si="36"/>
        <v>11800000</v>
      </c>
    </row>
    <row r="535" spans="1:7" ht="25.5">
      <c r="A535" s="4" t="s">
        <v>6</v>
      </c>
      <c r="B535" s="59" t="s">
        <v>550</v>
      </c>
      <c r="C535" s="6" t="s">
        <v>313</v>
      </c>
      <c r="D535" s="8" t="s">
        <v>165</v>
      </c>
      <c r="E535" s="7" t="s">
        <v>7</v>
      </c>
      <c r="F535" s="133">
        <f>F536</f>
        <v>11800000</v>
      </c>
      <c r="G535" s="133">
        <f>G536</f>
        <v>11800000</v>
      </c>
    </row>
    <row r="536" spans="1:7" s="1" customFormat="1" ht="15">
      <c r="A536" s="44" t="s">
        <v>472</v>
      </c>
      <c r="B536" s="77" t="s">
        <v>550</v>
      </c>
      <c r="C536" s="45" t="s">
        <v>313</v>
      </c>
      <c r="D536" s="45" t="s">
        <v>165</v>
      </c>
      <c r="E536" s="45" t="s">
        <v>7</v>
      </c>
      <c r="F536" s="135">
        <v>11800000</v>
      </c>
      <c r="G536" s="135">
        <v>11800000</v>
      </c>
    </row>
    <row r="537" spans="1:7" ht="14.25">
      <c r="A537" s="25" t="s">
        <v>329</v>
      </c>
      <c r="B537" s="79" t="s">
        <v>550</v>
      </c>
      <c r="C537" s="26" t="s">
        <v>299</v>
      </c>
      <c r="D537" s="26" t="s">
        <v>297</v>
      </c>
      <c r="E537" s="26" t="s">
        <v>296</v>
      </c>
      <c r="F537" s="131">
        <f>SUM(F538,F543)</f>
        <v>45400000</v>
      </c>
      <c r="G537" s="131">
        <f>SUM(G538,G543)</f>
        <v>45400000</v>
      </c>
    </row>
    <row r="538" spans="1:7" ht="15">
      <c r="A538" s="5" t="s">
        <v>477</v>
      </c>
      <c r="B538" s="79" t="s">
        <v>550</v>
      </c>
      <c r="C538" s="10" t="s">
        <v>473</v>
      </c>
      <c r="D538" s="10" t="s">
        <v>297</v>
      </c>
      <c r="E538" s="10" t="s">
        <v>474</v>
      </c>
      <c r="F538" s="132">
        <f>F539</f>
        <v>45000000</v>
      </c>
      <c r="G538" s="132">
        <f>G539</f>
        <v>45000000</v>
      </c>
    </row>
    <row r="539" spans="1:7" s="90" customFormat="1" ht="15">
      <c r="A539" s="4" t="s">
        <v>78</v>
      </c>
      <c r="B539" s="68" t="s">
        <v>550</v>
      </c>
      <c r="C539" s="8" t="s">
        <v>473</v>
      </c>
      <c r="D539" s="8" t="s">
        <v>80</v>
      </c>
      <c r="E539" s="8" t="s">
        <v>296</v>
      </c>
      <c r="F539" s="133">
        <f>F540</f>
        <v>45000000</v>
      </c>
      <c r="G539" s="133">
        <f>G540</f>
        <v>45000000</v>
      </c>
    </row>
    <row r="540" spans="1:7" ht="25.5">
      <c r="A540" s="4" t="s">
        <v>79</v>
      </c>
      <c r="B540" s="68" t="s">
        <v>550</v>
      </c>
      <c r="C540" s="8" t="s">
        <v>473</v>
      </c>
      <c r="D540" s="8" t="s">
        <v>81</v>
      </c>
      <c r="E540" s="8" t="s">
        <v>296</v>
      </c>
      <c r="F540" s="133">
        <f>F542</f>
        <v>45000000</v>
      </c>
      <c r="G540" s="133">
        <f>G542</f>
        <v>45000000</v>
      </c>
    </row>
    <row r="541" spans="1:7" ht="15">
      <c r="A541" s="4" t="s">
        <v>338</v>
      </c>
      <c r="B541" s="68" t="s">
        <v>550</v>
      </c>
      <c r="C541" s="8" t="s">
        <v>473</v>
      </c>
      <c r="D541" s="8" t="s">
        <v>81</v>
      </c>
      <c r="E541" s="8" t="s">
        <v>320</v>
      </c>
      <c r="F541" s="134">
        <f>F542</f>
        <v>45000000</v>
      </c>
      <c r="G541" s="134">
        <f>G542</f>
        <v>45000000</v>
      </c>
    </row>
    <row r="542" spans="1:7" s="1" customFormat="1" ht="25.5">
      <c r="A542" s="44" t="s">
        <v>82</v>
      </c>
      <c r="B542" s="77" t="s">
        <v>550</v>
      </c>
      <c r="C542" s="45" t="s">
        <v>473</v>
      </c>
      <c r="D542" s="45" t="s">
        <v>81</v>
      </c>
      <c r="E542" s="45" t="s">
        <v>320</v>
      </c>
      <c r="F542" s="135">
        <v>45000000</v>
      </c>
      <c r="G542" s="135">
        <v>45000000</v>
      </c>
    </row>
    <row r="543" spans="1:7" ht="27">
      <c r="A543" s="5" t="s">
        <v>330</v>
      </c>
      <c r="B543" s="79" t="s">
        <v>550</v>
      </c>
      <c r="C543" s="10" t="s">
        <v>321</v>
      </c>
      <c r="D543" s="10" t="s">
        <v>297</v>
      </c>
      <c r="E543" s="10" t="s">
        <v>296</v>
      </c>
      <c r="F543" s="132">
        <f>F544</f>
        <v>400000</v>
      </c>
      <c r="G543" s="132">
        <f>G544</f>
        <v>400000</v>
      </c>
    </row>
    <row r="544" spans="1:7" ht="25.5">
      <c r="A544" s="4" t="s">
        <v>83</v>
      </c>
      <c r="B544" s="68" t="s">
        <v>550</v>
      </c>
      <c r="C544" s="8" t="s">
        <v>321</v>
      </c>
      <c r="D544" s="8" t="s">
        <v>84</v>
      </c>
      <c r="E544" s="8" t="s">
        <v>296</v>
      </c>
      <c r="F544" s="133">
        <f>F545</f>
        <v>400000</v>
      </c>
      <c r="G544" s="133">
        <f>G545</f>
        <v>400000</v>
      </c>
    </row>
    <row r="545" spans="1:7" ht="25.5">
      <c r="A545" s="4" t="s">
        <v>6</v>
      </c>
      <c r="B545" s="68" t="s">
        <v>550</v>
      </c>
      <c r="C545" s="8" t="s">
        <v>321</v>
      </c>
      <c r="D545" s="8" t="s">
        <v>84</v>
      </c>
      <c r="E545" s="8" t="s">
        <v>7</v>
      </c>
      <c r="F545" s="133">
        <v>400000</v>
      </c>
      <c r="G545" s="133">
        <v>400000</v>
      </c>
    </row>
    <row r="546" spans="1:7" s="33" customFormat="1" ht="14.25">
      <c r="A546" s="25" t="s">
        <v>129</v>
      </c>
      <c r="B546" s="79" t="s">
        <v>550</v>
      </c>
      <c r="C546" s="26" t="s">
        <v>301</v>
      </c>
      <c r="D546" s="26" t="s">
        <v>297</v>
      </c>
      <c r="E546" s="26" t="s">
        <v>296</v>
      </c>
      <c r="F546" s="138">
        <f aca="true" t="shared" si="37" ref="F546:G549">F547</f>
        <v>85250000</v>
      </c>
      <c r="G546" s="138">
        <f t="shared" si="37"/>
        <v>142000000</v>
      </c>
    </row>
    <row r="547" spans="1:7" ht="15">
      <c r="A547" s="5" t="s">
        <v>540</v>
      </c>
      <c r="B547" s="79" t="s">
        <v>550</v>
      </c>
      <c r="C547" s="10" t="s">
        <v>302</v>
      </c>
      <c r="D547" s="10" t="s">
        <v>297</v>
      </c>
      <c r="E547" s="10" t="s">
        <v>296</v>
      </c>
      <c r="F547" s="133">
        <f t="shared" si="37"/>
        <v>85250000</v>
      </c>
      <c r="G547" s="133">
        <f t="shared" si="37"/>
        <v>142000000</v>
      </c>
    </row>
    <row r="548" spans="1:8" ht="38.25">
      <c r="A548" s="4" t="s">
        <v>541</v>
      </c>
      <c r="B548" s="68" t="s">
        <v>550</v>
      </c>
      <c r="C548" s="8" t="s">
        <v>302</v>
      </c>
      <c r="D548" s="8" t="s">
        <v>94</v>
      </c>
      <c r="E548" s="8" t="s">
        <v>296</v>
      </c>
      <c r="F548" s="133">
        <f t="shared" si="37"/>
        <v>85250000</v>
      </c>
      <c r="G548" s="133">
        <f t="shared" si="37"/>
        <v>142000000</v>
      </c>
      <c r="H548" t="s">
        <v>565</v>
      </c>
    </row>
    <row r="549" spans="1:7" ht="25.5">
      <c r="A549" s="4" t="s">
        <v>95</v>
      </c>
      <c r="B549" s="68" t="s">
        <v>550</v>
      </c>
      <c r="C549" s="8" t="s">
        <v>302</v>
      </c>
      <c r="D549" s="8" t="s">
        <v>96</v>
      </c>
      <c r="E549" s="8" t="s">
        <v>296</v>
      </c>
      <c r="F549" s="133">
        <f t="shared" si="37"/>
        <v>85250000</v>
      </c>
      <c r="G549" s="133">
        <f t="shared" si="37"/>
        <v>142000000</v>
      </c>
    </row>
    <row r="550" spans="1:7" ht="15">
      <c r="A550" s="4" t="s">
        <v>265</v>
      </c>
      <c r="B550" s="68" t="s">
        <v>550</v>
      </c>
      <c r="C550" s="8" t="s">
        <v>302</v>
      </c>
      <c r="D550" s="8" t="s">
        <v>96</v>
      </c>
      <c r="E550" s="8" t="s">
        <v>483</v>
      </c>
      <c r="F550" s="133">
        <f>F551</f>
        <v>85250000</v>
      </c>
      <c r="G550" s="133">
        <f>G551</f>
        <v>142000000</v>
      </c>
    </row>
    <row r="551" spans="1:7" s="1" customFormat="1" ht="38.25">
      <c r="A551" s="44" t="s">
        <v>247</v>
      </c>
      <c r="B551" s="77" t="s">
        <v>550</v>
      </c>
      <c r="C551" s="45" t="s">
        <v>302</v>
      </c>
      <c r="D551" s="45" t="s">
        <v>96</v>
      </c>
      <c r="E551" s="45" t="s">
        <v>483</v>
      </c>
      <c r="F551" s="135">
        <f>93000000-6310000-1440000</f>
        <v>85250000</v>
      </c>
      <c r="G551" s="135">
        <v>142000000</v>
      </c>
    </row>
    <row r="552" spans="1:7" ht="14.25">
      <c r="A552" s="25" t="s">
        <v>478</v>
      </c>
      <c r="B552" s="79" t="s">
        <v>550</v>
      </c>
      <c r="C552" s="26" t="s">
        <v>475</v>
      </c>
      <c r="D552" s="26" t="s">
        <v>297</v>
      </c>
      <c r="E552" s="26" t="s">
        <v>296</v>
      </c>
      <c r="F552" s="131">
        <f aca="true" t="shared" si="38" ref="F552:G555">F553</f>
        <v>1600000</v>
      </c>
      <c r="G552" s="131">
        <f t="shared" si="38"/>
        <v>1650000</v>
      </c>
    </row>
    <row r="553" spans="1:7" ht="15">
      <c r="A553" s="5" t="s">
        <v>85</v>
      </c>
      <c r="B553" s="79" t="s">
        <v>550</v>
      </c>
      <c r="C553" s="10" t="s">
        <v>86</v>
      </c>
      <c r="D553" s="10" t="s">
        <v>297</v>
      </c>
      <c r="E553" s="10" t="s">
        <v>296</v>
      </c>
      <c r="F553" s="132">
        <f t="shared" si="38"/>
        <v>1600000</v>
      </c>
      <c r="G553" s="132">
        <f t="shared" si="38"/>
        <v>1650000</v>
      </c>
    </row>
    <row r="554" spans="1:7" ht="12.75" customHeight="1">
      <c r="A554" s="4" t="s">
        <v>87</v>
      </c>
      <c r="B554" s="68" t="s">
        <v>550</v>
      </c>
      <c r="C554" s="8" t="s">
        <v>86</v>
      </c>
      <c r="D554" s="8" t="s">
        <v>88</v>
      </c>
      <c r="E554" s="8" t="s">
        <v>296</v>
      </c>
      <c r="F554" s="133">
        <f t="shared" si="38"/>
        <v>1600000</v>
      </c>
      <c r="G554" s="133">
        <f t="shared" si="38"/>
        <v>1650000</v>
      </c>
    </row>
    <row r="555" spans="1:7" ht="25.5" customHeight="1">
      <c r="A555" s="4" t="s">
        <v>157</v>
      </c>
      <c r="B555" s="68" t="s">
        <v>550</v>
      </c>
      <c r="C555" s="8" t="s">
        <v>86</v>
      </c>
      <c r="D555" s="8" t="s">
        <v>158</v>
      </c>
      <c r="E555" s="8" t="s">
        <v>296</v>
      </c>
      <c r="F555" s="133">
        <f t="shared" si="38"/>
        <v>1600000</v>
      </c>
      <c r="G555" s="133">
        <f t="shared" si="38"/>
        <v>1650000</v>
      </c>
    </row>
    <row r="556" spans="1:7" ht="25.5">
      <c r="A556" s="4" t="s">
        <v>6</v>
      </c>
      <c r="B556" s="68" t="s">
        <v>550</v>
      </c>
      <c r="C556" s="8" t="s">
        <v>86</v>
      </c>
      <c r="D556" s="8" t="s">
        <v>158</v>
      </c>
      <c r="E556" s="8" t="s">
        <v>7</v>
      </c>
      <c r="F556" s="133">
        <v>1600000</v>
      </c>
      <c r="G556" s="133">
        <v>1650000</v>
      </c>
    </row>
    <row r="557" spans="1:7" s="157" customFormat="1" ht="28.5">
      <c r="A557" s="25" t="s">
        <v>567</v>
      </c>
      <c r="B557" s="79" t="s">
        <v>296</v>
      </c>
      <c r="C557" s="26"/>
      <c r="D557" s="26"/>
      <c r="E557" s="26"/>
      <c r="F557" s="131">
        <f aca="true" t="shared" si="39" ref="F557:G559">F558</f>
        <v>66043000</v>
      </c>
      <c r="G557" s="131">
        <f t="shared" si="39"/>
        <v>146251000</v>
      </c>
    </row>
    <row r="558" spans="1:7" s="157" customFormat="1" ht="15">
      <c r="A558" s="25" t="s">
        <v>559</v>
      </c>
      <c r="B558" s="79" t="s">
        <v>296</v>
      </c>
      <c r="C558" s="26" t="s">
        <v>568</v>
      </c>
      <c r="D558" s="26" t="s">
        <v>297</v>
      </c>
      <c r="E558" s="26" t="s">
        <v>296</v>
      </c>
      <c r="F558" s="131">
        <f t="shared" si="39"/>
        <v>66043000</v>
      </c>
      <c r="G558" s="131">
        <f t="shared" si="39"/>
        <v>146251000</v>
      </c>
    </row>
    <row r="559" spans="1:7" s="67" customFormat="1" ht="15">
      <c r="A559" s="4" t="s">
        <v>559</v>
      </c>
      <c r="B559" s="68" t="s">
        <v>296</v>
      </c>
      <c r="C559" s="8" t="s">
        <v>568</v>
      </c>
      <c r="D559" s="8" t="s">
        <v>563</v>
      </c>
      <c r="E559" s="8" t="s">
        <v>296</v>
      </c>
      <c r="F559" s="133">
        <f t="shared" si="39"/>
        <v>66043000</v>
      </c>
      <c r="G559" s="133">
        <f t="shared" si="39"/>
        <v>146251000</v>
      </c>
    </row>
    <row r="560" spans="1:7" s="67" customFormat="1" ht="15">
      <c r="A560" s="4" t="s">
        <v>559</v>
      </c>
      <c r="B560" s="68" t="s">
        <v>296</v>
      </c>
      <c r="C560" s="8" t="s">
        <v>568</v>
      </c>
      <c r="D560" s="8" t="s">
        <v>563</v>
      </c>
      <c r="E560" s="8" t="s">
        <v>569</v>
      </c>
      <c r="F560" s="133">
        <v>66043000</v>
      </c>
      <c r="G560" s="133">
        <v>146251000</v>
      </c>
    </row>
    <row r="561" spans="1:8" s="166" customFormat="1" ht="19.5" customHeight="1">
      <c r="A561" s="163" t="s">
        <v>519</v>
      </c>
      <c r="B561" s="162"/>
      <c r="C561" s="164"/>
      <c r="D561" s="164"/>
      <c r="E561" s="164"/>
      <c r="F561" s="158">
        <f>SUM(F557,F530,F524,F514,F499,F403,F388,F279,F209,F171,F155,F143,F125,F82,F8)</f>
        <v>2641680860</v>
      </c>
      <c r="G561" s="158">
        <f>SUM(G557,G530,G524,G514,G499,G403,G388,G279,G209,G171,G155,G143,G125,G82,G8)</f>
        <v>2925016766</v>
      </c>
      <c r="H561" s="165"/>
    </row>
    <row r="562" spans="1:7" s="91" customFormat="1" ht="18.75" customHeight="1">
      <c r="A562" s="151" t="s">
        <v>213</v>
      </c>
      <c r="B562" s="152"/>
      <c r="C562" s="153"/>
      <c r="D562" s="153"/>
      <c r="E562" s="153"/>
      <c r="F562" s="158">
        <f>Доходы!C41-'Расходы 10,11 '!F561</f>
        <v>-188611900</v>
      </c>
      <c r="G562" s="158">
        <f>Доходы!D41-'Расходы 10,11 '!G561</f>
        <v>-166681400</v>
      </c>
    </row>
  </sheetData>
  <mergeCells count="7">
    <mergeCell ref="E1:G1"/>
    <mergeCell ref="A3:G3"/>
    <mergeCell ref="G6:G7"/>
    <mergeCell ref="A6:A7"/>
    <mergeCell ref="F6:F7"/>
    <mergeCell ref="B6:B7"/>
    <mergeCell ref="C6:E6"/>
  </mergeCells>
  <printOptions/>
  <pageMargins left="0.77" right="0.19" top="0.5" bottom="0.68" header="0.28" footer="0.36"/>
  <pageSetup firstPageNumber="20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0">
      <selection activeCell="D14" sqref="D14"/>
    </sheetView>
  </sheetViews>
  <sheetFormatPr defaultColWidth="9.00390625" defaultRowHeight="12.75"/>
  <cols>
    <col min="1" max="1" width="19.375" style="85" customWidth="1"/>
    <col min="2" max="2" width="42.375" style="85" customWidth="1"/>
    <col min="3" max="3" width="16.125" style="85" customWidth="1"/>
    <col min="4" max="4" width="16.25390625" style="0" customWidth="1"/>
  </cols>
  <sheetData>
    <row r="1" spans="1:4" s="124" customFormat="1" ht="63.75" customHeight="1">
      <c r="A1" s="123"/>
      <c r="B1" s="159"/>
      <c r="C1" s="183" t="s">
        <v>576</v>
      </c>
      <c r="D1" s="184"/>
    </row>
    <row r="3" spans="1:4" ht="41.25" customHeight="1">
      <c r="A3" s="182" t="s">
        <v>570</v>
      </c>
      <c r="B3" s="182"/>
      <c r="C3" s="182"/>
      <c r="D3" s="169"/>
    </row>
    <row r="4" spans="1:4" ht="18.75" customHeight="1">
      <c r="A4" s="104"/>
      <c r="B4" s="104"/>
      <c r="D4" s="122" t="s">
        <v>49</v>
      </c>
    </row>
    <row r="5" spans="1:4" ht="31.5">
      <c r="A5" s="100" t="s">
        <v>436</v>
      </c>
      <c r="B5" s="100" t="s">
        <v>437</v>
      </c>
      <c r="C5" s="100" t="s">
        <v>557</v>
      </c>
      <c r="D5" s="100" t="s">
        <v>558</v>
      </c>
    </row>
    <row r="6" spans="1:4" s="103" customFormat="1" ht="49.5" customHeight="1">
      <c r="A6" s="105" t="s">
        <v>438</v>
      </c>
      <c r="B6" s="101" t="s">
        <v>439</v>
      </c>
      <c r="C6" s="106">
        <v>115000000</v>
      </c>
      <c r="D6" s="106">
        <v>120000000</v>
      </c>
    </row>
    <row r="7" spans="1:4" s="103" customFormat="1" ht="45.75" customHeight="1">
      <c r="A7" s="105" t="s">
        <v>440</v>
      </c>
      <c r="B7" s="101" t="s">
        <v>441</v>
      </c>
      <c r="C7" s="106">
        <v>-63500000</v>
      </c>
      <c r="D7" s="106">
        <v>-64000000</v>
      </c>
    </row>
    <row r="8" spans="1:4" s="103" customFormat="1" ht="78.75" customHeight="1">
      <c r="A8" s="105" t="s">
        <v>442</v>
      </c>
      <c r="B8" s="101" t="s">
        <v>443</v>
      </c>
      <c r="C8" s="106">
        <v>25000000</v>
      </c>
      <c r="D8" s="106">
        <v>45000000</v>
      </c>
    </row>
    <row r="9" spans="1:4" s="103" customFormat="1" ht="65.25" customHeight="1">
      <c r="A9" s="105" t="s">
        <v>444</v>
      </c>
      <c r="B9" s="101" t="s">
        <v>445</v>
      </c>
      <c r="C9" s="106">
        <v>-17888100</v>
      </c>
      <c r="D9" s="106">
        <v>-29318600</v>
      </c>
    </row>
    <row r="10" spans="1:4" s="103" customFormat="1" ht="64.5" customHeight="1">
      <c r="A10" s="105" t="s">
        <v>446</v>
      </c>
      <c r="B10" s="101" t="s">
        <v>447</v>
      </c>
      <c r="C10" s="106">
        <v>25000000</v>
      </c>
      <c r="D10" s="106"/>
    </row>
    <row r="11" spans="1:4" s="103" customFormat="1" ht="63.75" customHeight="1">
      <c r="A11" s="105" t="s">
        <v>448</v>
      </c>
      <c r="B11" s="101" t="s">
        <v>449</v>
      </c>
      <c r="C11" s="106">
        <v>-25000000</v>
      </c>
      <c r="D11" s="106">
        <v>-25000000</v>
      </c>
    </row>
    <row r="12" spans="1:4" s="103" customFormat="1" ht="62.25" customHeight="1">
      <c r="A12" s="105" t="s">
        <v>450</v>
      </c>
      <c r="B12" s="101" t="s">
        <v>451</v>
      </c>
      <c r="C12" s="106">
        <v>25000000</v>
      </c>
      <c r="D12" s="106">
        <v>25000000</v>
      </c>
    </row>
    <row r="13" spans="1:4" s="103" customFormat="1" ht="33.75" customHeight="1">
      <c r="A13" s="105" t="s">
        <v>452</v>
      </c>
      <c r="B13" s="101" t="s">
        <v>453</v>
      </c>
      <c r="C13" s="106">
        <v>105000000</v>
      </c>
      <c r="D13" s="106">
        <v>95000000</v>
      </c>
    </row>
    <row r="14" spans="1:4" s="33" customFormat="1" ht="15.75">
      <c r="A14" s="100"/>
      <c r="B14" s="102" t="s">
        <v>454</v>
      </c>
      <c r="C14" s="107">
        <f>SUM(C6:C13)</f>
        <v>188611900</v>
      </c>
      <c r="D14" s="107">
        <f>SUM(D6:D13)</f>
        <v>166681400</v>
      </c>
    </row>
  </sheetData>
  <mergeCells count="2">
    <mergeCell ref="A3:D3"/>
    <mergeCell ref="C1:D1"/>
  </mergeCells>
  <printOptions/>
  <pageMargins left="0.61" right="0.25" top="0.61" bottom="1" header="0.36" footer="0.5"/>
  <pageSetup firstPageNumber="5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2008-12-08T08:50:39Z</cp:lastPrinted>
  <dcterms:created xsi:type="dcterms:W3CDTF">2006-08-18T07:37:11Z</dcterms:created>
  <dcterms:modified xsi:type="dcterms:W3CDTF">2008-12-08T12:52:51Z</dcterms:modified>
  <cp:category/>
  <cp:version/>
  <cp:contentType/>
  <cp:contentStatus/>
</cp:coreProperties>
</file>