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28800" windowHeight="12015" tabRatio="880"/>
  </bookViews>
  <sheets>
    <sheet name="Лист1" sheetId="1" r:id="rId1"/>
    <sheet name="Лист2" sheetId="2" r:id="rId2"/>
  </sheets>
  <definedNames>
    <definedName name="Print_Area_0" localSheetId="0">Лист1!#REF!</definedName>
    <definedName name="Print_Titles_0" localSheetId="0">Лист1!#REF!</definedName>
    <definedName name="_xlnm.Print_Area" localSheetId="0">Лист1!$A$2:$S$289</definedName>
  </definedNames>
  <calcPr calcId="144525"/>
</workbook>
</file>

<file path=xl/calcChain.xml><?xml version="1.0" encoding="utf-8"?>
<calcChain xmlns="http://schemas.openxmlformats.org/spreadsheetml/2006/main">
  <c r="K206" i="1" l="1"/>
  <c r="J245" i="1"/>
  <c r="G190" i="1" l="1"/>
  <c r="G191" i="1"/>
  <c r="G192" i="1"/>
  <c r="L188" i="1"/>
  <c r="G189" i="1" l="1"/>
  <c r="I272" i="1"/>
  <c r="G248" i="1" l="1"/>
  <c r="H248" i="1"/>
  <c r="I227" i="1"/>
  <c r="I219" i="1"/>
  <c r="I217" i="1"/>
  <c r="I266" i="1"/>
  <c r="K258" i="1"/>
  <c r="G255" i="1"/>
  <c r="G247" i="1"/>
  <c r="J272" i="1"/>
  <c r="G272" i="1"/>
  <c r="H194" i="1"/>
  <c r="H190" i="1" s="1"/>
  <c r="K248" i="1" l="1"/>
  <c r="H271" i="1"/>
  <c r="I271" i="1"/>
  <c r="I270" i="1" s="1"/>
  <c r="J271" i="1"/>
  <c r="J270" i="1" s="1"/>
  <c r="G271" i="1"/>
  <c r="J247" i="1"/>
  <c r="H247" i="1"/>
  <c r="H246" i="1"/>
  <c r="I246" i="1"/>
  <c r="J246" i="1"/>
  <c r="G246" i="1"/>
  <c r="G245" i="1" s="1"/>
  <c r="K183" i="1"/>
  <c r="K179" i="1"/>
  <c r="K175" i="1"/>
  <c r="G166" i="1"/>
  <c r="H160" i="1"/>
  <c r="G160" i="1"/>
  <c r="K158" i="1"/>
  <c r="K271" i="1" l="1"/>
  <c r="G270" i="1"/>
  <c r="G16" i="1"/>
  <c r="H16" i="1"/>
  <c r="M16" i="1" s="1"/>
  <c r="I16" i="1"/>
  <c r="J16" i="1"/>
  <c r="K16" i="1"/>
  <c r="L16" i="1"/>
  <c r="G17" i="1"/>
  <c r="H17" i="1"/>
  <c r="I17" i="1"/>
  <c r="J17" i="1"/>
  <c r="K17" i="1"/>
  <c r="L17" i="1"/>
  <c r="G18" i="1"/>
  <c r="H18" i="1"/>
  <c r="I18" i="1"/>
  <c r="J18" i="1"/>
  <c r="K18" i="1"/>
  <c r="L18" i="1"/>
  <c r="M19" i="1"/>
  <c r="M20" i="1"/>
  <c r="G22" i="1"/>
  <c r="H22" i="1"/>
  <c r="I22" i="1"/>
  <c r="J22" i="1"/>
  <c r="K22" i="1"/>
  <c r="L22" i="1"/>
  <c r="M23" i="1"/>
  <c r="M24" i="1"/>
  <c r="G28" i="1"/>
  <c r="H28" i="1"/>
  <c r="I28" i="1"/>
  <c r="J28" i="1"/>
  <c r="K28" i="1"/>
  <c r="L28" i="1"/>
  <c r="M29" i="1"/>
  <c r="M30" i="1"/>
  <c r="M33" i="1"/>
  <c r="M34" i="1"/>
  <c r="M35" i="1"/>
  <c r="M36" i="1"/>
  <c r="M37" i="1"/>
  <c r="L175" i="1" s="1"/>
  <c r="M38" i="1"/>
  <c r="M39" i="1"/>
  <c r="M40" i="1"/>
  <c r="M41" i="1"/>
  <c r="G43" i="1"/>
  <c r="H43" i="1"/>
  <c r="I43" i="1"/>
  <c r="J43" i="1"/>
  <c r="K43" i="1"/>
  <c r="L43" i="1"/>
  <c r="M44" i="1"/>
  <c r="M45" i="1"/>
  <c r="M47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G53" i="1"/>
  <c r="H53" i="1"/>
  <c r="M53" i="1" s="1"/>
  <c r="I53" i="1"/>
  <c r="J53" i="1"/>
  <c r="K53" i="1"/>
  <c r="L53" i="1"/>
  <c r="G54" i="1"/>
  <c r="H54" i="1"/>
  <c r="I54" i="1"/>
  <c r="J54" i="1"/>
  <c r="K54" i="1"/>
  <c r="L54" i="1"/>
  <c r="M55" i="1"/>
  <c r="M56" i="1"/>
  <c r="M57" i="1"/>
  <c r="G65" i="1"/>
  <c r="H65" i="1"/>
  <c r="I65" i="1"/>
  <c r="J65" i="1"/>
  <c r="K65" i="1"/>
  <c r="L65" i="1"/>
  <c r="M66" i="1"/>
  <c r="M67" i="1"/>
  <c r="G71" i="1"/>
  <c r="H71" i="1"/>
  <c r="M71" i="1" s="1"/>
  <c r="I71" i="1"/>
  <c r="J71" i="1"/>
  <c r="J132" i="1" s="1"/>
  <c r="K71" i="1"/>
  <c r="L71" i="1"/>
  <c r="L132" i="1" s="1"/>
  <c r="G72" i="1"/>
  <c r="H72" i="1"/>
  <c r="I72" i="1"/>
  <c r="J72" i="1"/>
  <c r="K72" i="1"/>
  <c r="L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5" i="1"/>
  <c r="M76" i="1"/>
  <c r="M77" i="1"/>
  <c r="M78" i="1"/>
  <c r="M79" i="1"/>
  <c r="G80" i="1"/>
  <c r="H80" i="1"/>
  <c r="I80" i="1"/>
  <c r="J80" i="1"/>
  <c r="K80" i="1"/>
  <c r="L80" i="1"/>
  <c r="M81" i="1"/>
  <c r="M82" i="1"/>
  <c r="M83" i="1"/>
  <c r="M97" i="1"/>
  <c r="G100" i="1"/>
  <c r="H100" i="1"/>
  <c r="I100" i="1"/>
  <c r="J100" i="1"/>
  <c r="K100" i="1"/>
  <c r="L100" i="1"/>
  <c r="M100" i="1"/>
  <c r="G101" i="1"/>
  <c r="H101" i="1"/>
  <c r="I101" i="1"/>
  <c r="J101" i="1"/>
  <c r="K101" i="1"/>
  <c r="L101" i="1"/>
  <c r="G102" i="1"/>
  <c r="H102" i="1"/>
  <c r="H138" i="1" s="1"/>
  <c r="I102" i="1"/>
  <c r="J102" i="1"/>
  <c r="J134" i="1" s="1"/>
  <c r="K102" i="1"/>
  <c r="L102" i="1"/>
  <c r="L138" i="1" s="1"/>
  <c r="G103" i="1"/>
  <c r="H103" i="1"/>
  <c r="I103" i="1"/>
  <c r="J103" i="1"/>
  <c r="K103" i="1"/>
  <c r="L103" i="1"/>
  <c r="M104" i="1"/>
  <c r="M105" i="1"/>
  <c r="G109" i="1"/>
  <c r="H109" i="1"/>
  <c r="I109" i="1"/>
  <c r="J109" i="1"/>
  <c r="K109" i="1"/>
  <c r="L109" i="1"/>
  <c r="M110" i="1"/>
  <c r="M111" i="1"/>
  <c r="M112" i="1"/>
  <c r="G113" i="1"/>
  <c r="H113" i="1"/>
  <c r="I113" i="1"/>
  <c r="J113" i="1"/>
  <c r="K113" i="1"/>
  <c r="L113" i="1"/>
  <c r="M114" i="1"/>
  <c r="M115" i="1"/>
  <c r="M116" i="1"/>
  <c r="G121" i="1"/>
  <c r="H121" i="1"/>
  <c r="M121" i="1" s="1"/>
  <c r="I121" i="1"/>
  <c r="J121" i="1"/>
  <c r="K121" i="1"/>
  <c r="L121" i="1"/>
  <c r="G122" i="1"/>
  <c r="G134" i="1" s="1"/>
  <c r="H122" i="1"/>
  <c r="I122" i="1"/>
  <c r="J122" i="1"/>
  <c r="K122" i="1"/>
  <c r="L122" i="1"/>
  <c r="M122" i="1"/>
  <c r="M123" i="1"/>
  <c r="G125" i="1"/>
  <c r="H125" i="1"/>
  <c r="I125" i="1"/>
  <c r="J125" i="1"/>
  <c r="K125" i="1"/>
  <c r="L125" i="1"/>
  <c r="M126" i="1"/>
  <c r="M125" i="1" s="1"/>
  <c r="M127" i="1"/>
  <c r="M129" i="1"/>
  <c r="M130" i="1"/>
  <c r="G132" i="1"/>
  <c r="I132" i="1"/>
  <c r="K132" i="1"/>
  <c r="H133" i="1"/>
  <c r="G136" i="1"/>
  <c r="I136" i="1"/>
  <c r="K136" i="1"/>
  <c r="J138" i="1"/>
  <c r="L133" i="1" l="1"/>
  <c r="J133" i="1"/>
  <c r="J131" i="1" s="1"/>
  <c r="H137" i="1"/>
  <c r="M52" i="1"/>
  <c r="L136" i="1"/>
  <c r="L135" i="1" s="1"/>
  <c r="J136" i="1"/>
  <c r="H136" i="1"/>
  <c r="M136" i="1" s="1"/>
  <c r="H132" i="1"/>
  <c r="M113" i="1"/>
  <c r="K134" i="1"/>
  <c r="I134" i="1"/>
  <c r="K137" i="1"/>
  <c r="I137" i="1"/>
  <c r="G137" i="1"/>
  <c r="M18" i="1"/>
  <c r="L137" i="1"/>
  <c r="J137" i="1"/>
  <c r="M137" i="1" s="1"/>
  <c r="L134" i="1"/>
  <c r="H134" i="1"/>
  <c r="K138" i="1"/>
  <c r="K135" i="1" s="1"/>
  <c r="I138" i="1"/>
  <c r="G138" i="1"/>
  <c r="K133" i="1"/>
  <c r="I133" i="1"/>
  <c r="I131" i="1" s="1"/>
  <c r="G133" i="1"/>
  <c r="M72" i="1"/>
  <c r="M70" i="1" s="1"/>
  <c r="M65" i="1"/>
  <c r="M134" i="1"/>
  <c r="M102" i="1"/>
  <c r="M101" i="1"/>
  <c r="L120" i="1"/>
  <c r="J120" i="1"/>
  <c r="H120" i="1"/>
  <c r="M109" i="1"/>
  <c r="M103" i="1"/>
  <c r="M80" i="1"/>
  <c r="K70" i="1"/>
  <c r="I70" i="1"/>
  <c r="G70" i="1"/>
  <c r="M50" i="1"/>
  <c r="K12" i="1"/>
  <c r="I12" i="1"/>
  <c r="G12" i="1"/>
  <c r="M12" i="1" s="1"/>
  <c r="M28" i="1"/>
  <c r="M22" i="1"/>
  <c r="K120" i="1"/>
  <c r="I120" i="1"/>
  <c r="M120" i="1" s="1"/>
  <c r="G120" i="1"/>
  <c r="M74" i="1"/>
  <c r="L70" i="1"/>
  <c r="J70" i="1"/>
  <c r="H70" i="1"/>
  <c r="M54" i="1"/>
  <c r="L12" i="1"/>
  <c r="J12" i="1"/>
  <c r="H12" i="1"/>
  <c r="M43" i="1"/>
  <c r="J135" i="1"/>
  <c r="K131" i="1"/>
  <c r="K99" i="1"/>
  <c r="I99" i="1"/>
  <c r="G99" i="1"/>
  <c r="K14" i="1"/>
  <c r="I14" i="1"/>
  <c r="G14" i="1"/>
  <c r="L13" i="1"/>
  <c r="J13" i="1"/>
  <c r="H13" i="1"/>
  <c r="L131" i="1"/>
  <c r="H131" i="1"/>
  <c r="L99" i="1"/>
  <c r="J99" i="1"/>
  <c r="H99" i="1"/>
  <c r="L11" i="1"/>
  <c r="L14" i="1"/>
  <c r="J14" i="1"/>
  <c r="J11" i="1" s="1"/>
  <c r="H14" i="1"/>
  <c r="K13" i="1"/>
  <c r="K11" i="1" s="1"/>
  <c r="I13" i="1"/>
  <c r="G13" i="1"/>
  <c r="G11" i="1" s="1"/>
  <c r="M14" i="1"/>
  <c r="M13" i="1"/>
  <c r="K50" i="1"/>
  <c r="I50" i="1"/>
  <c r="G50" i="1"/>
  <c r="L15" i="1"/>
  <c r="J15" i="1"/>
  <c r="H15" i="1"/>
  <c r="M132" i="1"/>
  <c r="L50" i="1"/>
  <c r="J50" i="1"/>
  <c r="H50" i="1"/>
  <c r="M17" i="1"/>
  <c r="M15" i="1" s="1"/>
  <c r="K15" i="1"/>
  <c r="I15" i="1"/>
  <c r="G15" i="1"/>
  <c r="I197" i="1"/>
  <c r="H135" i="1" l="1"/>
  <c r="I135" i="1"/>
  <c r="M133" i="1"/>
  <c r="M131" i="1" s="1"/>
  <c r="I11" i="1"/>
  <c r="H11" i="1"/>
  <c r="G131" i="1"/>
  <c r="M138" i="1"/>
  <c r="M135" i="1" s="1"/>
  <c r="G135" i="1"/>
  <c r="M99" i="1"/>
  <c r="M11" i="1"/>
  <c r="K279" i="1" l="1"/>
  <c r="K276" i="1"/>
  <c r="K277" i="1"/>
  <c r="J275" i="1"/>
  <c r="K273" i="1"/>
  <c r="L271" i="1"/>
  <c r="K267" i="1"/>
  <c r="K268" i="1"/>
  <c r="K269" i="1"/>
  <c r="K251" i="1"/>
  <c r="K243" i="1"/>
  <c r="K235" i="1"/>
  <c r="K236" i="1"/>
  <c r="K237" i="1"/>
  <c r="K232" i="1"/>
  <c r="K231" i="1"/>
  <c r="K221" i="1"/>
  <c r="L221" i="1" s="1"/>
  <c r="G155" i="1"/>
  <c r="K171" i="1"/>
  <c r="K168" i="1"/>
  <c r="L168" i="1" s="1"/>
  <c r="K162" i="1"/>
  <c r="K161" i="1"/>
  <c r="K157" i="1"/>
  <c r="K275" i="1" l="1"/>
  <c r="K262" i="1"/>
  <c r="L269" i="1"/>
  <c r="L268" i="1"/>
  <c r="L267" i="1"/>
  <c r="J266" i="1"/>
  <c r="H266" i="1"/>
  <c r="G266" i="1"/>
  <c r="K260" i="1"/>
  <c r="K261" i="1"/>
  <c r="K256" i="1"/>
  <c r="K257" i="1"/>
  <c r="K250" i="1"/>
  <c r="K233" i="1"/>
  <c r="K222" i="1"/>
  <c r="K213" i="1"/>
  <c r="K214" i="1"/>
  <c r="K208" i="1"/>
  <c r="K205" i="1"/>
  <c r="K207" i="1"/>
  <c r="L207" i="1" s="1"/>
  <c r="K198" i="1"/>
  <c r="K199" i="1"/>
  <c r="K200" i="1"/>
  <c r="K182" i="1"/>
  <c r="K167" i="1"/>
  <c r="L163" i="1"/>
  <c r="K147" i="1"/>
  <c r="K149" i="1"/>
  <c r="H195" i="1"/>
  <c r="H191" i="1" s="1"/>
  <c r="H196" i="1"/>
  <c r="H192" i="1" s="1"/>
  <c r="I194" i="1"/>
  <c r="I190" i="1" s="1"/>
  <c r="H197" i="1"/>
  <c r="K191" i="1" l="1"/>
  <c r="L191" i="1" s="1"/>
  <c r="H189" i="1"/>
  <c r="I189" i="1"/>
  <c r="K190" i="1"/>
  <c r="J189" i="1"/>
  <c r="K195" i="1"/>
  <c r="H193" i="1"/>
  <c r="K247" i="1"/>
  <c r="K246" i="1"/>
  <c r="I193" i="1"/>
  <c r="K266" i="1"/>
  <c r="K196" i="1"/>
  <c r="L266" i="1"/>
  <c r="K194" i="1"/>
  <c r="L280" i="1"/>
  <c r="L254" i="1"/>
  <c r="L253" i="1"/>
  <c r="L209" i="1"/>
  <c r="L190" i="1" l="1"/>
  <c r="K192" i="1"/>
  <c r="L192" i="1" s="1"/>
  <c r="L211" i="1"/>
  <c r="K189" i="1" l="1"/>
  <c r="L189" i="1" s="1"/>
  <c r="L148" i="1"/>
  <c r="K151" i="1"/>
  <c r="L151" i="1" s="1"/>
  <c r="K150" i="1"/>
  <c r="L150" i="1" s="1"/>
  <c r="L149" i="1"/>
  <c r="L147" i="1"/>
  <c r="L165" i="1" l="1"/>
  <c r="L164" i="1"/>
  <c r="L170" i="1"/>
  <c r="L169" i="1"/>
  <c r="L201" i="1"/>
  <c r="L238" i="1"/>
  <c r="L252" i="1"/>
  <c r="L263" i="1"/>
  <c r="L264" i="1"/>
  <c r="L278" i="1"/>
  <c r="L244" i="1" l="1"/>
  <c r="L242" i="1"/>
  <c r="L203" i="1"/>
  <c r="L186" i="1"/>
  <c r="L180" i="1"/>
  <c r="I275" i="1"/>
  <c r="H275" i="1"/>
  <c r="G275" i="1"/>
  <c r="K274" i="1"/>
  <c r="H272" i="1"/>
  <c r="L262" i="1"/>
  <c r="L261" i="1"/>
  <c r="L260" i="1"/>
  <c r="I259" i="1"/>
  <c r="H259" i="1"/>
  <c r="G259" i="1"/>
  <c r="I255" i="1"/>
  <c r="H255" i="1"/>
  <c r="J249" i="1"/>
  <c r="I249" i="1"/>
  <c r="H249" i="1"/>
  <c r="G249" i="1"/>
  <c r="K241" i="1"/>
  <c r="L237" i="1"/>
  <c r="L236" i="1"/>
  <c r="L235" i="1"/>
  <c r="I234" i="1"/>
  <c r="H234" i="1"/>
  <c r="G234" i="1"/>
  <c r="L233" i="1"/>
  <c r="L232" i="1"/>
  <c r="L231" i="1"/>
  <c r="J230" i="1"/>
  <c r="I230" i="1"/>
  <c r="H230" i="1"/>
  <c r="G230" i="1"/>
  <c r="H229" i="1"/>
  <c r="H219" i="1" s="1"/>
  <c r="G229" i="1"/>
  <c r="I228" i="1"/>
  <c r="H228" i="1"/>
  <c r="H218" i="1" s="1"/>
  <c r="G228" i="1"/>
  <c r="G218" i="1" s="1"/>
  <c r="H227" i="1"/>
  <c r="G227" i="1"/>
  <c r="K225" i="1"/>
  <c r="L225" i="1" s="1"/>
  <c r="K224" i="1"/>
  <c r="L224" i="1" s="1"/>
  <c r="K223" i="1"/>
  <c r="L223" i="1" s="1"/>
  <c r="J220" i="1"/>
  <c r="I220" i="1"/>
  <c r="H220" i="1"/>
  <c r="G220" i="1"/>
  <c r="K215" i="1"/>
  <c r="L215" i="1" s="1"/>
  <c r="L214" i="1"/>
  <c r="L213" i="1"/>
  <c r="J212" i="1"/>
  <c r="I212" i="1"/>
  <c r="H212" i="1"/>
  <c r="G212" i="1"/>
  <c r="L208" i="1"/>
  <c r="I204" i="1"/>
  <c r="H204" i="1"/>
  <c r="G204" i="1"/>
  <c r="K202" i="1"/>
  <c r="L200" i="1"/>
  <c r="L199" i="1"/>
  <c r="L198" i="1"/>
  <c r="J193" i="1"/>
  <c r="G193" i="1"/>
  <c r="K187" i="1"/>
  <c r="L187" i="1" s="1"/>
  <c r="K185" i="1"/>
  <c r="K184" i="1"/>
  <c r="L184" i="1" s="1"/>
  <c r="J181" i="1"/>
  <c r="I181" i="1"/>
  <c r="H181" i="1"/>
  <c r="G181" i="1"/>
  <c r="L178" i="1"/>
  <c r="L177" i="1"/>
  <c r="K174" i="1"/>
  <c r="L174" i="1" s="1"/>
  <c r="K173" i="1"/>
  <c r="L173" i="1" s="1"/>
  <c r="K172" i="1"/>
  <c r="L172" i="1" s="1"/>
  <c r="I166" i="1"/>
  <c r="H166" i="1"/>
  <c r="J160" i="1"/>
  <c r="I160" i="1"/>
  <c r="K159" i="1"/>
  <c r="L159" i="1" s="1"/>
  <c r="J156" i="1"/>
  <c r="I156" i="1"/>
  <c r="H156" i="1"/>
  <c r="G156" i="1"/>
  <c r="H155" i="1"/>
  <c r="K155" i="1" s="1"/>
  <c r="L155" i="1" s="1"/>
  <c r="H154" i="1"/>
  <c r="G154" i="1"/>
  <c r="K160" i="1" l="1"/>
  <c r="K193" i="1"/>
  <c r="K255" i="1"/>
  <c r="K181" i="1"/>
  <c r="G217" i="1"/>
  <c r="G226" i="1"/>
  <c r="I226" i="1"/>
  <c r="I216" i="1"/>
  <c r="K229" i="1"/>
  <c r="G219" i="1"/>
  <c r="G284" i="1" s="1"/>
  <c r="G152" i="1"/>
  <c r="G145" i="1"/>
  <c r="K154" i="1"/>
  <c r="H146" i="1"/>
  <c r="K234" i="1"/>
  <c r="L234" i="1" s="1"/>
  <c r="K272" i="1"/>
  <c r="H270" i="1"/>
  <c r="K270" i="1" s="1"/>
  <c r="K230" i="1"/>
  <c r="K156" i="1"/>
  <c r="K220" i="1"/>
  <c r="L220" i="1" s="1"/>
  <c r="K249" i="1"/>
  <c r="I144" i="1"/>
  <c r="K227" i="1"/>
  <c r="K228" i="1"/>
  <c r="K197" i="1"/>
  <c r="L197" i="1" s="1"/>
  <c r="K204" i="1"/>
  <c r="L204" i="1" s="1"/>
  <c r="K166" i="1"/>
  <c r="K259" i="1"/>
  <c r="L259" i="1" s="1"/>
  <c r="K212" i="1"/>
  <c r="J283" i="1"/>
  <c r="H245" i="1"/>
  <c r="L212" i="1"/>
  <c r="H226" i="1"/>
  <c r="I245" i="1"/>
  <c r="H217" i="1"/>
  <c r="H144" i="1" s="1"/>
  <c r="H152" i="1"/>
  <c r="I152" i="1"/>
  <c r="I284" i="1"/>
  <c r="K218" i="1"/>
  <c r="J284" i="1"/>
  <c r="I282" i="1"/>
  <c r="I283" i="1"/>
  <c r="H283" i="1"/>
  <c r="L230" i="1"/>
  <c r="H145" i="1"/>
  <c r="H284" i="1" l="1"/>
  <c r="J282" i="1"/>
  <c r="J143" i="1"/>
  <c r="I143" i="1"/>
  <c r="K152" i="1"/>
  <c r="L152" i="1" s="1"/>
  <c r="L154" i="1"/>
  <c r="G216" i="1"/>
  <c r="G144" i="1"/>
  <c r="K219" i="1"/>
  <c r="L219" i="1" s="1"/>
  <c r="G146" i="1"/>
  <c r="K146" i="1" s="1"/>
  <c r="K145" i="1"/>
  <c r="K245" i="1"/>
  <c r="H143" i="1"/>
  <c r="K226" i="1"/>
  <c r="K217" i="1"/>
  <c r="G283" i="1"/>
  <c r="K283" i="1" s="1"/>
  <c r="J281" i="1"/>
  <c r="G282" i="1"/>
  <c r="K284" i="1"/>
  <c r="H216" i="1"/>
  <c r="H282" i="1"/>
  <c r="H281" i="1" s="1"/>
  <c r="I281" i="1"/>
  <c r="K144" i="1"/>
  <c r="J216" i="1"/>
  <c r="S130" i="1"/>
  <c r="S128" i="1"/>
  <c r="R124" i="1"/>
  <c r="S124" i="1" s="1"/>
  <c r="S118" i="1"/>
  <c r="S117" i="1"/>
  <c r="S108" i="1"/>
  <c r="S107" i="1"/>
  <c r="S106" i="1"/>
  <c r="S98" i="1"/>
  <c r="S69" i="1"/>
  <c r="S68" i="1"/>
  <c r="S64" i="1"/>
  <c r="S62" i="1"/>
  <c r="S49" i="1"/>
  <c r="S48" i="1"/>
  <c r="R46" i="1"/>
  <c r="S46" i="1" s="1"/>
  <c r="S32" i="1"/>
  <c r="S31" i="1"/>
  <c r="S27" i="1"/>
  <c r="S26" i="1"/>
  <c r="S25" i="1"/>
  <c r="G143" i="1" l="1"/>
  <c r="K143" i="1"/>
  <c r="L143" i="1" s="1"/>
  <c r="L144" i="1"/>
  <c r="L146" i="1"/>
  <c r="K216" i="1"/>
  <c r="G281" i="1"/>
  <c r="K282" i="1"/>
  <c r="K281" i="1" s="1"/>
  <c r="S93" i="1"/>
  <c r="S92" i="1"/>
  <c r="R95" i="1"/>
  <c r="S95" i="1" s="1"/>
  <c r="R77" i="1"/>
  <c r="S77" i="1" s="1"/>
  <c r="R78" i="1"/>
  <c r="S78" i="1" s="1"/>
  <c r="R79" i="1"/>
  <c r="S79" i="1" s="1"/>
  <c r="R63" i="1" l="1"/>
  <c r="S63" i="1" s="1"/>
  <c r="R21" i="1" l="1"/>
  <c r="S21" i="1" s="1"/>
  <c r="L243" i="1" l="1"/>
  <c r="R121" i="1" l="1"/>
  <c r="Q122" i="1"/>
  <c r="P122" i="1"/>
  <c r="O122" i="1"/>
  <c r="N122" i="1"/>
  <c r="Q125" i="1"/>
  <c r="P125" i="1"/>
  <c r="O125" i="1"/>
  <c r="N125" i="1"/>
  <c r="R126" i="1"/>
  <c r="L276" i="1"/>
  <c r="L277" i="1"/>
  <c r="R127" i="1"/>
  <c r="S127" i="1" l="1"/>
  <c r="R122" i="1"/>
  <c r="L275" i="1"/>
  <c r="S126" i="1"/>
  <c r="R125" i="1"/>
  <c r="L273" i="1"/>
  <c r="L279" i="1"/>
  <c r="L257" i="1"/>
  <c r="L256" i="1"/>
  <c r="L258" i="1"/>
  <c r="L251" i="1"/>
  <c r="L250" i="1"/>
  <c r="L272" i="1" l="1"/>
  <c r="S121" i="1"/>
  <c r="L249" i="1"/>
  <c r="S122" i="1"/>
  <c r="L246" i="1"/>
  <c r="L247" i="1"/>
  <c r="L248" i="1"/>
  <c r="L255" i="1"/>
  <c r="R40" i="1"/>
  <c r="S40" i="1" s="1"/>
  <c r="R39" i="1"/>
  <c r="S39" i="1" s="1"/>
  <c r="R38" i="1"/>
  <c r="S38" i="1" s="1"/>
  <c r="R36" i="1"/>
  <c r="S36" i="1" s="1"/>
  <c r="R35" i="1"/>
  <c r="S35" i="1" s="1"/>
  <c r="R34" i="1"/>
  <c r="S34" i="1" s="1"/>
  <c r="L228" i="1"/>
  <c r="L227" i="1"/>
  <c r="L222" i="1"/>
  <c r="L229" i="1"/>
  <c r="L205" i="1"/>
  <c r="L196" i="1"/>
  <c r="L195" i="1"/>
  <c r="L194" i="1"/>
  <c r="L270" i="1" l="1"/>
  <c r="L245" i="1"/>
  <c r="L217" i="1"/>
  <c r="L218" i="1"/>
  <c r="L193" i="1"/>
  <c r="L226" i="1"/>
  <c r="L282" i="1" l="1"/>
  <c r="L216" i="1"/>
  <c r="L283" i="1" l="1"/>
  <c r="L284" i="1"/>
  <c r="L185" i="1"/>
  <c r="L183" i="1"/>
  <c r="L179" i="1"/>
  <c r="L171" i="1"/>
  <c r="L167" i="1"/>
  <c r="L161" i="1"/>
  <c r="L162" i="1"/>
  <c r="L157" i="1"/>
  <c r="L158" i="1"/>
  <c r="L145" i="1"/>
  <c r="L281" i="1" l="1"/>
  <c r="L181" i="1"/>
  <c r="L182" i="1"/>
  <c r="L166" i="1"/>
  <c r="L156" i="1"/>
  <c r="L160" i="1"/>
  <c r="R129" i="1" l="1"/>
  <c r="S129" i="1" s="1"/>
  <c r="S125" i="1"/>
  <c r="R123" i="1"/>
  <c r="S123" i="1" s="1"/>
  <c r="Q120" i="1"/>
  <c r="P120" i="1"/>
  <c r="O120" i="1"/>
  <c r="N120" i="1"/>
  <c r="R112" i="1"/>
  <c r="S112" i="1" s="1"/>
  <c r="R111" i="1"/>
  <c r="S111" i="1" s="1"/>
  <c r="R110" i="1"/>
  <c r="S110" i="1" s="1"/>
  <c r="Q109" i="1"/>
  <c r="P109" i="1"/>
  <c r="O109" i="1"/>
  <c r="N109" i="1"/>
  <c r="R105" i="1"/>
  <c r="S105" i="1" s="1"/>
  <c r="R104" i="1"/>
  <c r="S104" i="1" s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R97" i="1"/>
  <c r="S97" i="1" s="1"/>
  <c r="R91" i="1"/>
  <c r="S91" i="1" s="1"/>
  <c r="R90" i="1"/>
  <c r="S90" i="1" s="1"/>
  <c r="R89" i="1"/>
  <c r="S89" i="1" s="1"/>
  <c r="Q88" i="1"/>
  <c r="P88" i="1"/>
  <c r="O88" i="1"/>
  <c r="N88" i="1"/>
  <c r="R87" i="1"/>
  <c r="S87" i="1" s="1"/>
  <c r="R86" i="1"/>
  <c r="S86" i="1" s="1"/>
  <c r="R85" i="1"/>
  <c r="S85" i="1" s="1"/>
  <c r="Q84" i="1"/>
  <c r="P84" i="1"/>
  <c r="O84" i="1"/>
  <c r="N84" i="1"/>
  <c r="Q83" i="1"/>
  <c r="Q73" i="1" s="1"/>
  <c r="P83" i="1"/>
  <c r="P73" i="1" s="1"/>
  <c r="O83" i="1"/>
  <c r="O73" i="1" s="1"/>
  <c r="N83" i="1"/>
  <c r="N73" i="1" s="1"/>
  <c r="Q82" i="1"/>
  <c r="Q72" i="1" s="1"/>
  <c r="P82" i="1"/>
  <c r="P72" i="1" s="1"/>
  <c r="O82" i="1"/>
  <c r="O72" i="1" s="1"/>
  <c r="N82" i="1"/>
  <c r="N72" i="1" s="1"/>
  <c r="Q81" i="1"/>
  <c r="P81" i="1"/>
  <c r="O81" i="1"/>
  <c r="N81" i="1"/>
  <c r="R76" i="1"/>
  <c r="S76" i="1" s="1"/>
  <c r="R75" i="1"/>
  <c r="S75" i="1" s="1"/>
  <c r="Q74" i="1"/>
  <c r="P74" i="1"/>
  <c r="O74" i="1"/>
  <c r="N74" i="1"/>
  <c r="R67" i="1"/>
  <c r="S67" i="1" s="1"/>
  <c r="R66" i="1"/>
  <c r="S66" i="1" s="1"/>
  <c r="Q65" i="1"/>
  <c r="P65" i="1"/>
  <c r="O65" i="1"/>
  <c r="N65" i="1"/>
  <c r="R61" i="1"/>
  <c r="S61" i="1" s="1"/>
  <c r="R60" i="1"/>
  <c r="S60" i="1" s="1"/>
  <c r="R59" i="1"/>
  <c r="S59" i="1" s="1"/>
  <c r="Q58" i="1"/>
  <c r="P58" i="1"/>
  <c r="O58" i="1"/>
  <c r="R57" i="1"/>
  <c r="S57" i="1" s="1"/>
  <c r="R56" i="1"/>
  <c r="S56" i="1" s="1"/>
  <c r="R55" i="1"/>
  <c r="S55" i="1" s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R47" i="1"/>
  <c r="S47" i="1" s="1"/>
  <c r="R45" i="1"/>
  <c r="S45" i="1" s="1"/>
  <c r="R44" i="1"/>
  <c r="S44" i="1" s="1"/>
  <c r="Q43" i="1"/>
  <c r="P43" i="1"/>
  <c r="O43" i="1"/>
  <c r="N43" i="1"/>
  <c r="R41" i="1"/>
  <c r="S41" i="1" s="1"/>
  <c r="R37" i="1"/>
  <c r="S37" i="1" s="1"/>
  <c r="R33" i="1"/>
  <c r="S33" i="1" s="1"/>
  <c r="R30" i="1"/>
  <c r="S30" i="1" s="1"/>
  <c r="R29" i="1"/>
  <c r="S29" i="1" s="1"/>
  <c r="Q28" i="1"/>
  <c r="P28" i="1"/>
  <c r="O28" i="1"/>
  <c r="N28" i="1"/>
  <c r="R24" i="1"/>
  <c r="S24" i="1" s="1"/>
  <c r="R23" i="1"/>
  <c r="S23" i="1" s="1"/>
  <c r="Q22" i="1"/>
  <c r="P22" i="1"/>
  <c r="O22" i="1"/>
  <c r="N22" i="1"/>
  <c r="R20" i="1"/>
  <c r="S20" i="1" s="1"/>
  <c r="R19" i="1"/>
  <c r="S19" i="1" s="1"/>
  <c r="Q18" i="1"/>
  <c r="P18" i="1"/>
  <c r="O18" i="1"/>
  <c r="N18" i="1"/>
  <c r="Q17" i="1"/>
  <c r="P17" i="1"/>
  <c r="O17" i="1"/>
  <c r="N17" i="1"/>
  <c r="Q16" i="1"/>
  <c r="P16" i="1"/>
  <c r="O16" i="1"/>
  <c r="N16" i="1"/>
  <c r="N133" i="1" l="1"/>
  <c r="P134" i="1"/>
  <c r="O133" i="1"/>
  <c r="Q133" i="1"/>
  <c r="Q134" i="1"/>
  <c r="O134" i="1"/>
  <c r="N134" i="1"/>
  <c r="P133" i="1"/>
  <c r="N14" i="1"/>
  <c r="O13" i="1"/>
  <c r="Q14" i="1"/>
  <c r="Q80" i="1"/>
  <c r="Q13" i="1"/>
  <c r="Q71" i="1"/>
  <c r="Q12" i="1" s="1"/>
  <c r="O99" i="1"/>
  <c r="Q15" i="1"/>
  <c r="O14" i="1"/>
  <c r="Q50" i="1"/>
  <c r="P99" i="1"/>
  <c r="P50" i="1"/>
  <c r="N15" i="1"/>
  <c r="N13" i="1"/>
  <c r="P14" i="1"/>
  <c r="N80" i="1"/>
  <c r="Q99" i="1"/>
  <c r="O50" i="1"/>
  <c r="O80" i="1"/>
  <c r="P15" i="1"/>
  <c r="P13" i="1"/>
  <c r="N50" i="1"/>
  <c r="P80" i="1"/>
  <c r="R88" i="1"/>
  <c r="S88" i="1" s="1"/>
  <c r="R100" i="1"/>
  <c r="S100" i="1" s="1"/>
  <c r="R101" i="1"/>
  <c r="S101" i="1" s="1"/>
  <c r="R102" i="1"/>
  <c r="S102" i="1" s="1"/>
  <c r="R103" i="1"/>
  <c r="S103" i="1" s="1"/>
  <c r="R109" i="1"/>
  <c r="S109" i="1" s="1"/>
  <c r="R120" i="1"/>
  <c r="S120" i="1" s="1"/>
  <c r="R17" i="1"/>
  <c r="S17" i="1" s="1"/>
  <c r="R22" i="1"/>
  <c r="S22" i="1" s="1"/>
  <c r="R28" i="1"/>
  <c r="S28" i="1" s="1"/>
  <c r="R58" i="1"/>
  <c r="S58" i="1" s="1"/>
  <c r="O71" i="1"/>
  <c r="O70" i="1" s="1"/>
  <c r="R72" i="1"/>
  <c r="S72" i="1" s="1"/>
  <c r="R74" i="1"/>
  <c r="S74" i="1" s="1"/>
  <c r="R82" i="1"/>
  <c r="S82" i="1" s="1"/>
  <c r="R84" i="1"/>
  <c r="S84" i="1" s="1"/>
  <c r="N99" i="1"/>
  <c r="R53" i="1"/>
  <c r="S53" i="1" s="1"/>
  <c r="R73" i="1"/>
  <c r="S73" i="1" s="1"/>
  <c r="O15" i="1"/>
  <c r="R18" i="1"/>
  <c r="S18" i="1" s="1"/>
  <c r="R43" i="1"/>
  <c r="S43" i="1" s="1"/>
  <c r="R52" i="1"/>
  <c r="S52" i="1" s="1"/>
  <c r="R54" i="1"/>
  <c r="S54" i="1" s="1"/>
  <c r="R65" i="1"/>
  <c r="S65" i="1" s="1"/>
  <c r="R16" i="1"/>
  <c r="S16" i="1" s="1"/>
  <c r="R81" i="1"/>
  <c r="S81" i="1" s="1"/>
  <c r="R83" i="1"/>
  <c r="S83" i="1" s="1"/>
  <c r="R51" i="1"/>
  <c r="S51" i="1" s="1"/>
  <c r="N71" i="1"/>
  <c r="N12" i="1" s="1"/>
  <c r="P71" i="1"/>
  <c r="P70" i="1" s="1"/>
  <c r="Q132" i="1" l="1"/>
  <c r="Q131" i="1" s="1"/>
  <c r="R134" i="1"/>
  <c r="S134" i="1" s="1"/>
  <c r="R133" i="1"/>
  <c r="S133" i="1" s="1"/>
  <c r="P132" i="1"/>
  <c r="P131" i="1" s="1"/>
  <c r="O132" i="1"/>
  <c r="O131" i="1" s="1"/>
  <c r="N132" i="1"/>
  <c r="Q70" i="1"/>
  <c r="Q11" i="1"/>
  <c r="R50" i="1"/>
  <c r="S50" i="1" s="1"/>
  <c r="R80" i="1"/>
  <c r="S80" i="1" s="1"/>
  <c r="R14" i="1"/>
  <c r="S14" i="1" s="1"/>
  <c r="R13" i="1"/>
  <c r="S13" i="1" s="1"/>
  <c r="O12" i="1"/>
  <c r="O11" i="1" s="1"/>
  <c r="R99" i="1"/>
  <c r="S99" i="1" s="1"/>
  <c r="N11" i="1"/>
  <c r="P12" i="1"/>
  <c r="P11" i="1" s="1"/>
  <c r="R15" i="1"/>
  <c r="S15" i="1" s="1"/>
  <c r="R71" i="1"/>
  <c r="S71" i="1" s="1"/>
  <c r="N70" i="1"/>
  <c r="R132" i="1" l="1"/>
  <c r="N131" i="1"/>
  <c r="R12" i="1"/>
  <c r="R70" i="1"/>
  <c r="S70" i="1" s="1"/>
  <c r="S132" i="1" l="1"/>
  <c r="S131" i="1" s="1"/>
  <c r="R131" i="1"/>
  <c r="R11" i="1"/>
  <c r="S11" i="1" s="1"/>
  <c r="S12" i="1"/>
</calcChain>
</file>

<file path=xl/sharedStrings.xml><?xml version="1.0" encoding="utf-8"?>
<sst xmlns="http://schemas.openxmlformats.org/spreadsheetml/2006/main" count="707" uniqueCount="193">
  <si>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</si>
  <si>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</si>
  <si>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</si>
  <si>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</si>
  <si>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</si>
  <si>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</si>
  <si>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1.</t>
  </si>
  <si>
    <t>тыс.руб.</t>
  </si>
  <si>
    <t>Всего:</t>
  </si>
  <si>
    <t>1.1.</t>
  </si>
  <si>
    <t>Местный бюджет</t>
  </si>
  <si>
    <t>ед. в год</t>
  </si>
  <si>
    <t>1.2.</t>
  </si>
  <si>
    <t>тыс.чел.в год</t>
  </si>
  <si>
    <t>чел. в год</t>
  </si>
  <si>
    <t>1.3.</t>
  </si>
  <si>
    <t>%</t>
  </si>
  <si>
    <t>1.4.</t>
  </si>
  <si>
    <t>ед.  в год</t>
  </si>
  <si>
    <t>тыс.чел. в год</t>
  </si>
  <si>
    <t>1.5.</t>
  </si>
  <si>
    <t>1.6.</t>
  </si>
  <si>
    <t>1.7.</t>
  </si>
  <si>
    <t>1.8.</t>
  </si>
  <si>
    <t>2.</t>
  </si>
  <si>
    <t>2.1.</t>
  </si>
  <si>
    <t>Федеральный бюджет</t>
  </si>
  <si>
    <t>экз.в год</t>
  </si>
  <si>
    <t>2.2.</t>
  </si>
  <si>
    <t xml:space="preserve">ед. </t>
  </si>
  <si>
    <t>3.</t>
  </si>
  <si>
    <t>3.1.</t>
  </si>
  <si>
    <t>тыс.чел.</t>
  </si>
  <si>
    <t xml:space="preserve">ед. в год </t>
  </si>
  <si>
    <t>3.2.</t>
  </si>
  <si>
    <t>3.3.</t>
  </si>
  <si>
    <t>4.</t>
  </si>
  <si>
    <t>4.1.</t>
  </si>
  <si>
    <t>Областной бюджет</t>
  </si>
  <si>
    <t>4.2.</t>
  </si>
  <si>
    <t>5.</t>
  </si>
  <si>
    <t>5.1.</t>
  </si>
  <si>
    <t>ед.</t>
  </si>
  <si>
    <t>5.2.</t>
  </si>
  <si>
    <t>тыс. руб.</t>
  </si>
  <si>
    <t>2.3.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</si>
  <si>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</si>
  <si>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1.9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</si>
  <si>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</si>
  <si>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5.3.</t>
  </si>
  <si>
    <t>Целевое суммарное значение                           1 этапа</t>
  </si>
  <si>
    <t>Целевое суммарное значение                                 2 этапа</t>
  </si>
  <si>
    <t>Программа, всего</t>
  </si>
  <si>
    <t>1 этап</t>
  </si>
  <si>
    <t>2 этап</t>
  </si>
  <si>
    <t xml:space="preserve">Годы реализации </t>
  </si>
  <si>
    <t>Годы реализации</t>
  </si>
  <si>
    <t xml:space="preserve">Целевое суммарное значение                                 </t>
  </si>
  <si>
    <t>2015-2024</t>
  </si>
  <si>
    <t xml:space="preserve">Всего:                                       </t>
  </si>
  <si>
    <t xml:space="preserve">ВСЕГО </t>
  </si>
  <si>
    <t>Местный                 бюджет</t>
  </si>
  <si>
    <t>тыс.ед.</t>
  </si>
  <si>
    <t>чел.</t>
  </si>
  <si>
    <t xml:space="preserve">Индикатор 1 Количество проведенных мероприятий в рамках деятельности территориального общественного самоуправления </t>
  </si>
  <si>
    <t xml:space="preserve">Индикатор 1 Количество выездных  мероприятий </t>
  </si>
  <si>
    <t>Индикатор 1 Доля строительных работ, выполняемых в установленные сроки в отношении объектов культуры от запланированных</t>
  </si>
  <si>
    <t>Индикатор 1 Доля работ по разработке проектной документации, выполняемых в установленные сроки в отношении объектов культурного наследия от запланированных</t>
  </si>
  <si>
    <t>«Развитие культуры города Обнинска»</t>
  </si>
  <si>
    <t>ИТОГО по программе</t>
  </si>
  <si>
    <t>Реализация запланирована на 2023 год</t>
  </si>
  <si>
    <t>Реализация запланирована на 2023 и 2024 годы</t>
  </si>
  <si>
    <t>2022-2024</t>
  </si>
  <si>
    <t>2019-2024</t>
  </si>
  <si>
    <t>2023-2024</t>
  </si>
  <si>
    <t xml:space="preserve">Индикатор 3 (Целевой показатель национального проекта "Культура") «Доля приобретенных книг и журналов для комплектования книжного фонда от запланированных к приобретению»   </t>
  </si>
  <si>
    <t>Индикатор 4 (Целевой показатель национального проекта "Культура")                                                Количество технически оснащённых музеев</t>
  </si>
  <si>
    <t>Индикатор 5 (Целевой показатель национального проекта "Культура")                                                               Количество зданий музеев в которых произведён капитальный ремонт</t>
  </si>
  <si>
    <t>Подпрограмма 2                                              «Поддержка и развитие муниципальных библиотек города Обнинска»</t>
  </si>
  <si>
    <t>в т.ч. Комплектование книжных фондов (в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"Культура")</t>
  </si>
  <si>
    <t>в т.ч. Реконструкция и капитальный ремонт муниципальных музеев                                              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</si>
  <si>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t xml:space="preserve">                                 5. Перечень, финансовое обеспечение и характеристика мероприятий муниципальной программы муниципального образования «Город Обнинск»</t>
  </si>
  <si>
    <t>Индикатор 1 Число народных самодеятельных коллективов, удостоенных гранта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</si>
  <si>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в новой редакции"            </t>
  </si>
  <si>
    <r>
      <t xml:space="preserve">Обеспечивающая подпрограмма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</si>
  <si>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Наименование подпрограммы, мероприятия, индикатора                                  (целевого показателя)</t>
  </si>
  <si>
    <t>Подпрограмма 1                                               «Поддержка и развитие культурно-досуговой деятельности и народного творчества в городе Обнинске»</t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</si>
  <si>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2 </t>
    </r>
    <r>
      <rPr>
        <sz val="12"/>
        <rFont val="Times New Roman"/>
        <family val="1"/>
        <charset val="204"/>
      </rPr>
      <t xml:space="preserve"> Количество экземпляров обновлённого библиотечного фонда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</si>
  <si>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2 </t>
    </r>
    <r>
      <rPr>
        <sz val="12"/>
        <rFont val="Times New Roman"/>
        <family val="1"/>
        <charset val="204"/>
      </rPr>
      <t xml:space="preserve"> Количество зарегистрированных пользователей библиотек</t>
    </r>
  </si>
  <si>
    <r>
      <rPr>
        <b/>
        <sz val="12"/>
        <rFont val="Times New Roman"/>
        <family val="1"/>
        <charset val="204"/>
      </rPr>
      <t xml:space="preserve">Мероприятие 1 Подпрограммы 2        </t>
    </r>
    <r>
      <rPr>
        <sz val="12"/>
        <rFont val="Times New Roman"/>
        <family val="1"/>
        <charset val="204"/>
      </rPr>
      <t xml:space="preserve">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</si>
  <si>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8 Подпрограммы 1  </t>
    </r>
    <r>
      <rPr>
        <sz val="12"/>
        <rFont val="Times New Roman"/>
        <family val="1"/>
        <charset val="204"/>
      </rPr>
      <t xml:space="preserve">     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</si>
  <si>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7 Подпрограммы 1  </t>
    </r>
    <r>
      <rPr>
        <sz val="12"/>
        <rFont val="Times New Roman"/>
        <family val="1"/>
        <charset val="204"/>
      </rPr>
      <t xml:space="preserve">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</si>
  <si>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 </t>
    </r>
    <r>
      <rPr>
        <sz val="12"/>
        <rFont val="Times New Roman"/>
        <family val="1"/>
        <charset val="204"/>
      </rPr>
      <t xml:space="preserve">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</si>
  <si>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Индикатор 3 Мероприятия 5 Подпрограммы 1  </t>
    </r>
    <r>
      <rPr>
        <sz val="12"/>
        <rFont val="Times New Roman"/>
        <family val="1"/>
        <charset val="204"/>
      </rPr>
      <t xml:space="preserve">Число посещений культурно-просетительских  мероприятий, в том числе: концертов классической музыки, концертов музыкального абонемента </t>
    </r>
  </si>
  <si>
    <r>
      <rPr>
        <b/>
        <sz val="12"/>
        <rFont val="Times New Roman"/>
        <family val="1"/>
        <charset val="204"/>
      </rPr>
      <t xml:space="preserve">Индикатор 2 Мероприятия 5 Подпрограммы 1  </t>
    </r>
    <r>
      <rPr>
        <sz val="12"/>
        <rFont val="Times New Roman"/>
        <family val="1"/>
        <charset val="204"/>
      </rPr>
      <t>Количество проведенных культурно-просветительских мероприятий, в том числе: концертов классической музыки, концертов музыкального абонемента</t>
    </r>
  </si>
  <si>
    <r>
      <rPr>
        <b/>
        <sz val="12"/>
        <rFont val="Times New Roman"/>
        <family val="1"/>
        <charset val="204"/>
      </rPr>
      <t xml:space="preserve">Индикатор 1 Мероприятия 5 Подпрограммы 1 </t>
    </r>
    <r>
      <rPr>
        <sz val="12"/>
        <rFont val="Times New Roman"/>
        <family val="1"/>
        <charset val="204"/>
      </rPr>
      <t>Количество проведённых общественных форумов,  конференций, семинаров, лекций</t>
    </r>
  </si>
  <si>
    <r>
      <rPr>
        <b/>
        <sz val="12"/>
        <rFont val="Times New Roman"/>
        <family val="1"/>
        <charset val="204"/>
      </rPr>
      <t xml:space="preserve">Мероприятие 5 Подпрограммы 1      </t>
    </r>
    <r>
      <rPr>
        <sz val="12"/>
        <rFont val="Times New Roman"/>
        <family val="1"/>
        <charset val="204"/>
      </rPr>
      <t xml:space="preserve">                                    Организация общественных форумов,  конференций, семинаров, лекций, культурно-просветительских мероприятий </t>
    </r>
  </si>
  <si>
    <r>
      <rPr>
        <b/>
        <sz val="12"/>
        <rFont val="Times New Roman"/>
        <family val="1"/>
        <charset val="204"/>
      </rPr>
      <t xml:space="preserve">Индикатор 3 Мероприятия 4 Подпрограммы 1 </t>
    </r>
    <r>
      <rPr>
        <sz val="12"/>
        <rFont val="Times New Roman"/>
        <family val="1"/>
        <charset val="204"/>
      </rPr>
      <t>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  </r>
  </si>
  <si>
    <r>
      <rPr>
        <b/>
        <sz val="12"/>
        <rFont val="Times New Roman"/>
        <family val="1"/>
        <charset val="204"/>
      </rPr>
      <t xml:space="preserve">Индикатор 2 Мероприятия 4 Подпрограммы 1 </t>
    </r>
    <r>
      <rPr>
        <sz val="12"/>
        <rFont val="Times New Roman"/>
        <family val="1"/>
        <charset val="204"/>
      </rPr>
      <t>Число посещений киносеансов</t>
    </r>
  </si>
  <si>
    <r>
      <rPr>
        <b/>
        <sz val="12"/>
        <rFont val="Times New Roman"/>
        <family val="1"/>
        <charset val="204"/>
      </rPr>
      <t xml:space="preserve">Индикатор 1 Мероприятия 4 Подпрограммы 1 </t>
    </r>
    <r>
      <rPr>
        <sz val="12"/>
        <rFont val="Times New Roman"/>
        <family val="1"/>
        <charset val="204"/>
      </rPr>
      <t xml:space="preserve">Количество проведённыцх киносеансов </t>
    </r>
  </si>
  <si>
    <r>
      <rPr>
        <b/>
        <sz val="12"/>
        <rFont val="Times New Roman"/>
        <family val="1"/>
        <charset val="204"/>
      </rPr>
      <t xml:space="preserve">Мероприятие 4 Подпрограммы 1 </t>
    </r>
    <r>
      <rPr>
        <sz val="12"/>
        <rFont val="Times New Roman"/>
        <family val="1"/>
        <charset val="204"/>
      </rPr>
      <t xml:space="preserve">                                           Организация киновидеопоказа и досуговых мероприятий</t>
    </r>
  </si>
  <si>
    <r>
      <rPr>
        <b/>
        <sz val="12"/>
        <rFont val="Times New Roman"/>
        <family val="1"/>
        <charset val="204"/>
      </rPr>
      <t>Индикатор 2 Мероприятия 3 Подпрограммы 1</t>
    </r>
    <r>
      <rPr>
        <sz val="12"/>
        <rFont val="Times New Roman"/>
        <family val="1"/>
        <charset val="204"/>
      </rPr>
      <t xml:space="preserve">  Доля муниципальных учреждений культуры,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</si>
  <si>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>Индикатор 1 Мероприятия 3 Подпрограммы 1</t>
    </r>
    <r>
      <rPr>
        <sz val="12"/>
        <rFont val="Times New Roman"/>
        <family val="1"/>
        <charset val="204"/>
      </rPr>
      <t xml:space="preserve">                  Доля муниципальных учреждений культуры, находящихся в нормативном состоянии    </t>
    </r>
  </si>
  <si>
    <r>
      <rPr>
        <b/>
        <sz val="12"/>
        <rFont val="Times New Roman"/>
        <family val="1"/>
        <charset val="204"/>
      </rPr>
      <t xml:space="preserve">Мероприятие 3 Подпрограммы 1       </t>
    </r>
    <r>
      <rPr>
        <sz val="12"/>
        <rFont val="Times New Roman"/>
        <family val="1"/>
        <charset val="204"/>
      </rPr>
      <t xml:space="preserve">                                Проведение ремонтов, благоустройства, укрепление и совершенствование материально-технической базы учреждений культуры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</si>
  <si>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1  </t>
    </r>
    <r>
      <rPr>
        <sz val="12"/>
        <rFont val="Times New Roman"/>
        <family val="1"/>
        <charset val="204"/>
      </rPr>
      <t xml:space="preserve"> Численность участников культурно-досуговых формирований</t>
    </r>
  </si>
  <si>
    <r>
      <rPr>
        <b/>
        <sz val="12"/>
        <rFont val="Times New Roman"/>
        <family val="1"/>
        <charset val="204"/>
      </rPr>
      <t>Индикатор 2 Мероприятия 2 Подпрограммы 1</t>
    </r>
    <r>
      <rPr>
        <sz val="12"/>
        <rFont val="Times New Roman"/>
        <family val="1"/>
        <charset val="204"/>
      </rPr>
      <t xml:space="preserve">    Количество культурно - досуговых формирований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</si>
  <si>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1 </t>
    </r>
    <r>
      <rPr>
        <sz val="12"/>
        <rFont val="Times New Roman"/>
        <family val="1"/>
        <charset val="204"/>
      </rPr>
      <t>Количество проведённых культурно-массовых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</si>
  <si>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1  </t>
    </r>
    <r>
      <rPr>
        <sz val="12"/>
        <rFont val="Times New Roman"/>
        <family val="1"/>
        <charset val="204"/>
      </rPr>
      <t xml:space="preserve">                                      Обеспечение культурно-досуговой деятельности и народного творчества 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</si>
  <si>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1 </t>
    </r>
    <r>
      <rPr>
        <sz val="12"/>
        <rFont val="Times New Roman"/>
        <family val="1"/>
        <charset val="204"/>
      </rPr>
      <t>Количество проведённых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</si>
  <si>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1 Подпрограммы 1  </t>
    </r>
    <r>
      <rPr>
        <sz val="12"/>
        <rFont val="Times New Roman"/>
        <family val="1"/>
        <charset val="204"/>
      </rPr>
      <t xml:space="preserve">                                                       Организация и    проведение 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</si>
  <si>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</si>
  <si>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>Индикатор 1 Мероприятия 2 Подпрограммы 2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</si>
  <si>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Количество автоматизированных рабочих мест в муниципальных библиотеках </t>
    </r>
  </si>
  <si>
    <t>Подпрограмма 3                                                                             «Поддержка и развитие деятельности Музея истории города Обнинска»</t>
  </si>
  <si>
    <r>
      <rPr>
        <b/>
        <sz val="12"/>
        <rFont val="Times New Roman"/>
        <family val="1"/>
        <charset val="204"/>
      </rPr>
      <t xml:space="preserve">Мероприятие 1 Подпрограммы 3  </t>
    </r>
    <r>
      <rPr>
        <sz val="12"/>
        <rFont val="Times New Roman"/>
        <family val="1"/>
        <charset val="204"/>
      </rPr>
      <t xml:space="preserve">                         Обеспечение музейного обслуживания</t>
    </r>
  </si>
  <si>
    <r>
      <rPr>
        <b/>
        <sz val="12"/>
        <rFont val="Times New Roman"/>
        <family val="1"/>
        <charset val="204"/>
      </rPr>
      <t xml:space="preserve">Индикатор  3 Мероприятия 1 Подпрограммы 3 </t>
    </r>
    <r>
      <rPr>
        <sz val="12"/>
        <rFont val="Times New Roman"/>
        <family val="1"/>
        <charset val="204"/>
      </rPr>
      <t xml:space="preserve">   Количество единиц хранения музейного фонда</t>
    </r>
  </si>
  <si>
    <r>
      <rPr>
        <b/>
        <sz val="12"/>
        <rFont val="Times New Roman"/>
        <family val="1"/>
        <charset val="204"/>
      </rPr>
      <t xml:space="preserve">Индикатор  2  Мероприятия 1 Подпрограммы 3 </t>
    </r>
    <r>
      <rPr>
        <sz val="12"/>
        <rFont val="Times New Roman"/>
        <family val="1"/>
        <charset val="204"/>
      </rPr>
      <t xml:space="preserve">  Количество экскурсий, проведённых Музеем истории города Обнинска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</si>
  <si>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3  </t>
    </r>
    <r>
      <rPr>
        <sz val="12"/>
        <rFont val="Times New Roman"/>
        <family val="1"/>
        <charset val="204"/>
      </rPr>
      <t xml:space="preserve"> Количество посещений  Музея истории города Обнинска</t>
    </r>
  </si>
  <si>
    <r>
      <rPr>
        <b/>
        <sz val="12"/>
        <rFont val="Times New Roman"/>
        <family val="1"/>
        <charset val="204"/>
      </rPr>
      <t xml:space="preserve">Мероприятие 2 Подпрограммы 3 </t>
    </r>
    <r>
      <rPr>
        <sz val="12"/>
        <rFont val="Times New Roman"/>
        <family val="1"/>
        <charset val="204"/>
      </rPr>
      <t xml:space="preserve"> 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</si>
  <si>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</t>
    </r>
    <r>
      <rPr>
        <sz val="12"/>
        <rFont val="Times New Roman"/>
        <family val="1"/>
        <charset val="204"/>
      </rPr>
      <t xml:space="preserve">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</si>
  <si>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 </t>
    </r>
    <r>
      <rPr>
        <sz val="12"/>
        <rFont val="Times New Roman"/>
        <family val="1"/>
        <charset val="204"/>
      </rPr>
      <t xml:space="preserve">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</si>
  <si>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</t>
    </r>
    <r>
      <rPr>
        <sz val="12"/>
        <rFont val="Times New Roman"/>
        <family val="1"/>
        <charset val="204"/>
      </rPr>
      <t xml:space="preserve">  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</si>
  <si>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 xml:space="preserve">Мероприятие 3 Подпрограммы 3 </t>
    </r>
    <r>
      <rPr>
        <sz val="12"/>
        <rFont val="Times New Roman"/>
        <family val="1"/>
        <charset val="204"/>
      </rPr>
      <t xml:space="preserve">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</si>
  <si>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t>Подпрограмма 4        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</si>
  <si>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1 Подпрограммы 4 </t>
    </r>
    <r>
      <rPr>
        <sz val="12"/>
        <rFont val="Times New Roman"/>
        <family val="1"/>
        <charset val="204"/>
      </rPr>
      <t xml:space="preserve">                           Обеспечение деятельности системы дополнительного образования в сфере искусства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</si>
  <si>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4   </t>
    </r>
    <r>
      <rPr>
        <sz val="12"/>
        <rFont val="Times New Roman"/>
        <family val="1"/>
        <charset val="204"/>
      </rPr>
      <t>Количество учащихся ДШИ</t>
    </r>
  </si>
  <si>
    <r>
      <rPr>
        <b/>
        <sz val="12"/>
        <rFont val="Times New Roman"/>
        <family val="1"/>
        <charset val="204"/>
      </rPr>
      <t xml:space="preserve">Индикатор 3 Мероприятия 1 Подпрограммы 4  </t>
    </r>
    <r>
      <rPr>
        <sz val="12"/>
        <rFont val="Times New Roman"/>
        <family val="1"/>
        <charset val="204"/>
      </rPr>
      <t xml:space="preserve">Количество учащихся ДШИ, принявших участие в творческих мероприятиях </t>
    </r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</si>
  <si>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4  </t>
    </r>
    <r>
      <rPr>
        <sz val="12"/>
        <rFont val="Times New Roman"/>
        <family val="1"/>
        <charset val="204"/>
      </rPr>
      <t xml:space="preserve">  Количество проведенных ДШИ концертов, выставок </t>
    </r>
  </si>
  <si>
    <r>
      <rPr>
        <b/>
        <sz val="12"/>
        <rFont val="Times New Roman"/>
        <family val="1"/>
        <charset val="204"/>
      </rPr>
      <t xml:space="preserve">Мероприятие 2 Подпрограммы 4     </t>
    </r>
    <r>
      <rPr>
        <sz val="12"/>
        <rFont val="Times New Roman"/>
        <family val="1"/>
        <charset val="204"/>
      </rPr>
      <t xml:space="preserve">                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</si>
  <si>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4     </t>
    </r>
    <r>
      <rPr>
        <sz val="12"/>
        <rFont val="Times New Roman"/>
        <family val="1"/>
        <charset val="204"/>
      </rPr>
      <t xml:space="preserve">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</si>
  <si>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</si>
  <si>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1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</si>
  <si>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 xml:space="preserve">Мероприятие 2 Обеспечивающей подпрограммы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</si>
  <si>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Подпрограмма 1    </t>
    </r>
    <r>
      <rPr>
        <sz val="12"/>
        <rFont val="Times New Roman"/>
        <family val="1"/>
        <charset val="204"/>
      </rPr>
      <t xml:space="preserve">                                                                       «Поддержка и развитие культурно-досуговой деятельности и народного творчества в городе Обнинске»</t>
    </r>
  </si>
  <si>
    <r>
      <rPr>
        <b/>
        <sz val="12"/>
        <rFont val="Times New Roman"/>
        <family val="1"/>
        <charset val="204"/>
      </rPr>
      <t xml:space="preserve">Мероприятие 7 Подпрограммы 1 </t>
    </r>
    <r>
      <rPr>
        <sz val="12"/>
        <rFont val="Times New Roman"/>
        <family val="1"/>
        <charset val="204"/>
      </rPr>
      <t xml:space="preserve">                          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</si>
  <si>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</t>
    </r>
    <r>
      <rPr>
        <sz val="12"/>
        <rFont val="Times New Roman"/>
        <family val="1"/>
        <charset val="204"/>
      </rPr>
      <t xml:space="preserve"> 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</si>
  <si>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Мероприятие 8  Подпрограммы 1      </t>
    </r>
    <r>
      <rPr>
        <sz val="12"/>
        <rFont val="Times New Roman"/>
        <family val="1"/>
        <charset val="204"/>
      </rPr>
      <t xml:space="preserve">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</si>
  <si>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9 Подпрограммы 1  </t>
    </r>
    <r>
      <rPr>
        <sz val="12"/>
        <rFont val="Times New Roman"/>
        <family val="1"/>
        <charset val="204"/>
      </rPr>
      <t xml:space="preserve">                     Реконструкция учреждений культуры</t>
    </r>
  </si>
  <si>
    <r>
      <rPr>
        <b/>
        <sz val="12"/>
        <rFont val="Times New Roman"/>
        <family val="1"/>
        <charset val="204"/>
      </rPr>
      <t xml:space="preserve">Мероприятие 1 Подпрограммы 2 </t>
    </r>
    <r>
      <rPr>
        <sz val="12"/>
        <rFont val="Times New Roman"/>
        <family val="1"/>
        <charset val="204"/>
      </rPr>
      <t xml:space="preserve">        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</si>
  <si>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2 Подпрограммы 2      </t>
    </r>
    <r>
      <rPr>
        <sz val="12"/>
        <rFont val="Times New Roman"/>
        <family val="1"/>
        <charset val="204"/>
      </rPr>
      <t xml:space="preserve">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</si>
  <si>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</si>
  <si>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Количество автоматизированных рабочих мест в муниципальных библиотеках </t>
    </r>
  </si>
  <si>
    <r>
      <rPr>
        <b/>
        <sz val="12"/>
        <rFont val="Times New Roman"/>
        <family val="1"/>
        <charset val="204"/>
      </rPr>
      <t xml:space="preserve">Мероприятие 2 Подпрограммы 3  </t>
    </r>
    <r>
      <rPr>
        <sz val="12"/>
        <rFont val="Times New Roman"/>
        <family val="1"/>
        <charset val="204"/>
      </rPr>
      <t xml:space="preserve">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</si>
  <si>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  </t>
    </r>
    <r>
      <rPr>
        <sz val="12"/>
        <rFont val="Times New Roman"/>
        <family val="1"/>
        <charset val="204"/>
      </rPr>
      <t xml:space="preserve">            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</si>
  <si>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</t>
    </r>
    <r>
      <rPr>
        <sz val="12"/>
        <rFont val="Times New Roman"/>
        <family val="1"/>
        <charset val="204"/>
      </rPr>
      <t xml:space="preserve">                                 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</si>
  <si>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 </t>
    </r>
    <r>
      <rPr>
        <sz val="12"/>
        <rFont val="Times New Roman"/>
        <family val="1"/>
        <charset val="204"/>
      </rPr>
      <t>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</si>
  <si>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>Мероприятие 3 Подпрограммы 3</t>
    </r>
    <r>
      <rPr>
        <sz val="12"/>
        <rFont val="Times New Roman"/>
        <family val="1"/>
        <charset val="204"/>
      </rPr>
      <t xml:space="preserve">                                          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</si>
  <si>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r>
      <rPr>
        <b/>
        <sz val="12"/>
        <rFont val="Times New Roman"/>
        <family val="1"/>
        <charset val="204"/>
      </rPr>
      <t xml:space="preserve">Индикатор 1 Мероприятия 3 Подпрограммы 3 </t>
    </r>
    <r>
      <rPr>
        <sz val="12"/>
        <rFont val="Times New Roman"/>
        <family val="1"/>
        <charset val="204"/>
      </rPr>
      <t xml:space="preserve">      Доля работ по разработке проектной документации, выполняемых в установленные сроки в отношении объектов культурного наследия от запланированных</t>
    </r>
  </si>
  <si>
    <t>Подпрограмма 4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</si>
  <si>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</si>
  <si>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>Индикатор 1 Мероприятия 2 Подпрограммы 4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</si>
  <si>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</si>
  <si>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</si>
  <si>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t>2015-2020</t>
  </si>
  <si>
    <t>2021-2024</t>
  </si>
  <si>
    <t>Индикатор 1 Программы                                                    Уровень вовлеченности жителей города Обнинска в культурные мероприятия</t>
  </si>
  <si>
    <t>Индикатор 2 Программы                                                         Число библиотечных мероприятий</t>
  </si>
  <si>
    <t>Индикатор 3 Программы                                                                                     Число единиц хранения совокупного музейного фонда</t>
  </si>
  <si>
    <t xml:space="preserve">Индикатор 4 Программы                                                                             Доля детей, осваивающих
дополнительные предпрофессиональные программы в области искусств </t>
  </si>
  <si>
    <t>Индикатор 5 Программы                                                            Число посещений культурных мероприятий</t>
  </si>
  <si>
    <r>
      <rPr>
        <b/>
        <sz val="12"/>
        <rFont val="Times New Roman"/>
        <family val="1"/>
        <charset val="204"/>
      </rPr>
      <t xml:space="preserve">Подпрограмма 5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(Обеспечивающая подпрограмма)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</si>
  <si>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r>
      <rPr>
        <b/>
        <sz val="12"/>
        <rFont val="Times New Roman"/>
        <family val="1"/>
        <charset val="204"/>
      </rPr>
      <t>Мероприятие 1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</si>
  <si>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>Мероприятие 2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</si>
  <si>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Мероприятие 3 Подпрограммы 5     </t>
    </r>
    <r>
      <rPr>
        <sz val="12"/>
        <rFont val="Times New Roman"/>
        <family val="1"/>
        <charset val="204"/>
      </rPr>
      <t xml:space="preserve">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</si>
  <si>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1 Подпрограммы 5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</si>
  <si>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rPr>
        <b/>
        <sz val="12"/>
        <rFont val="Times New Roman"/>
        <family val="1"/>
        <charset val="204"/>
      </rPr>
      <t xml:space="preserve">Индикатор Мероприятия 2 Подпрограммы 5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</si>
  <si>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>Индикатор Мероприятия 3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Количество работников муниципальных учреждений культуры, получивших компенсацию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</si>
  <si>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выплат, представленных в срок </t>
    </r>
  </si>
  <si>
    <r>
      <rPr>
        <b/>
        <sz val="12"/>
        <rFont val="Times New Roman"/>
        <family val="1"/>
        <charset val="204"/>
      </rPr>
      <t xml:space="preserve">Индикатор Мероприятия 2 Обеспечивающей подпрограммы                         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</si>
  <si>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 xml:space="preserve">Индикатор Мероприятия 1 Обеспечивающей подпрограммы                          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</si>
  <si>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t xml:space="preserve">Всего за I этап,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в том числе:</t>
    </r>
  </si>
  <si>
    <r>
      <rPr>
        <b/>
        <sz val="12"/>
        <rFont val="Times New Roman"/>
        <family val="1"/>
        <charset val="204"/>
      </rPr>
      <t xml:space="preserve">Индикатор Мероприятия 6 Подпрограммы 1    </t>
    </r>
    <r>
      <rPr>
        <sz val="12"/>
        <rFont val="Times New Roman"/>
        <family val="1"/>
        <charset val="204"/>
      </rPr>
      <t>Число народных самодеятельных коллективов, удостоенных гранта</t>
    </r>
  </si>
  <si>
    <r>
      <rPr>
        <b/>
        <sz val="12"/>
        <rFont val="Times New Roman"/>
        <family val="1"/>
        <charset val="204"/>
      </rPr>
      <t xml:space="preserve">Индикатор Мероприятия 7 Подпрограммы 1  </t>
    </r>
    <r>
      <rPr>
        <sz val="12"/>
        <rFont val="Times New Roman"/>
        <family val="1"/>
        <charset val="204"/>
      </rPr>
      <t xml:space="preserve">Количество проведенных мероприятий в рамках деятельности территориального общественного самоуправления </t>
    </r>
  </si>
  <si>
    <r>
      <rPr>
        <b/>
        <sz val="12"/>
        <rFont val="Times New Roman"/>
        <family val="1"/>
        <charset val="204"/>
      </rPr>
      <t xml:space="preserve">Индикатор Мероприятия 8 Подпрограммы 1 </t>
    </r>
    <r>
      <rPr>
        <sz val="12"/>
        <rFont val="Times New Roman"/>
        <family val="1"/>
        <charset val="204"/>
      </rPr>
      <t xml:space="preserve">Количество выездных  мероприятий </t>
    </r>
  </si>
  <si>
    <r>
      <rPr>
        <b/>
        <sz val="12"/>
        <rFont val="Times New Roman"/>
        <family val="1"/>
        <charset val="204"/>
      </rPr>
      <t>Индикатор Мероприятия 9 Подпрограммы 1</t>
    </r>
    <r>
      <rPr>
        <sz val="12"/>
        <rFont val="Times New Roman"/>
        <family val="1"/>
        <charset val="204"/>
      </rPr>
      <t xml:space="preserve">        Доля строительных работ, выполняемых в установленные сроки в отношении объектов культуры от запланированных</t>
    </r>
  </si>
  <si>
    <t>в т.ч. Создание модельных муниципальных библиотек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</si>
  <si>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r>
      <t xml:space="preserve">Индикатор 3 Мероприятия 1 Подпрограммы 2 </t>
    </r>
    <r>
      <rPr>
        <u/>
        <sz val="12"/>
        <color rgb="FF002060"/>
        <rFont val="Times New Roman"/>
        <family val="1"/>
        <charset val="204"/>
      </rPr>
      <t>(Целевой показатель НП "Культура")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«Доля приобретенных книг и журналов для комплектования книжного фонда от запланированных к приобретению»    </t>
    </r>
  </si>
  <si>
    <r>
      <t xml:space="preserve">Индикатор Мероприятия 3 Подпрограммы 2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Количество созданных виртуальных концертных залов</t>
    </r>
  </si>
  <si>
    <r>
      <rPr>
        <b/>
        <sz val="12"/>
        <color rgb="FF002060"/>
        <rFont val="Times New Roman"/>
        <family val="1"/>
        <charset val="204"/>
      </rPr>
      <t xml:space="preserve">Индикатор 3 Мероприятия 2 Подпрограммы 2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Количество созданных модельных муниципальных библиотек</t>
    </r>
  </si>
  <si>
    <r>
      <rPr>
        <b/>
        <sz val="12"/>
        <color rgb="FF002060"/>
        <rFont val="Times New Roman"/>
        <family val="1"/>
        <charset val="204"/>
      </rPr>
      <t xml:space="preserve">Индикатор 5 Мероприятия 2 Подпрограммы 3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Количество зданий музеев, в которых произведён капитальный ремонт</t>
    </r>
  </si>
  <si>
    <r>
      <t xml:space="preserve">Индикатор 4 Мероприятия 2 Подпрограммы 3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 "Культура")             </t>
    </r>
    <r>
      <rPr>
        <b/>
        <sz val="12"/>
        <color rgb="FF002060"/>
        <rFont val="Times New Roman"/>
        <family val="1"/>
        <charset val="204"/>
      </rPr>
      <t xml:space="preserve">                                   </t>
    </r>
    <r>
      <rPr>
        <sz val="12"/>
        <color rgb="FF002060"/>
        <rFont val="Times New Roman"/>
        <family val="1"/>
        <charset val="204"/>
      </rPr>
      <t>Количество технически оснащённых музеев</t>
    </r>
  </si>
  <si>
    <r>
      <t>в т.ч. Техническое оснащение муниципальных музеев                                                                                                             (</t>
    </r>
    <r>
      <rPr>
        <u/>
        <sz val="12"/>
        <color rgb="FF002060"/>
        <rFont val="Times New Roman"/>
        <family val="1"/>
        <charset val="204"/>
      </rPr>
      <t>в рамках ФП "Обеспечение качественно нового уровня развития инфраструктуры культуры" НП "Культура")</t>
    </r>
  </si>
  <si>
    <r>
      <t xml:space="preserve">в т.ч. Реконструкция и капитальный ремонт муниципальных музеев                                               </t>
    </r>
    <r>
      <rPr>
        <u/>
        <sz val="12"/>
        <color rgb="FF002060"/>
        <rFont val="Times New Roman"/>
        <family val="1"/>
        <charset val="204"/>
      </rPr>
      <t>(в рамках ФП "Обеспечение качественно нового уровня развития инфраструктуры культуры"                                               НП  "Культура")</t>
    </r>
  </si>
  <si>
    <r>
      <rPr>
        <b/>
        <sz val="12"/>
        <color rgb="FF002060"/>
        <rFont val="Times New Roman"/>
        <family val="1"/>
        <charset val="204"/>
      </rPr>
      <t xml:space="preserve">Мероприятие 3 Подпрограммы 2  </t>
    </r>
    <r>
      <rPr>
        <sz val="12"/>
        <color rgb="FF002060"/>
        <rFont val="Times New Roman"/>
        <family val="1"/>
        <charset val="204"/>
      </rPr>
      <t xml:space="preserve">                                   Создание виртуальных концертных залов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(в рамках ФП "Цифровизация услуг и формирование информационного пространства в сфере культуры" НП "Культура") </t>
    </r>
  </si>
  <si>
    <r>
      <t xml:space="preserve">в том числе,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(НП "Культура")  </t>
    </r>
    <r>
      <rPr>
        <sz val="12"/>
        <rFont val="Times New Roman"/>
        <family val="1"/>
        <charset val="204"/>
      </rPr>
      <t xml:space="preserve">                                                                 Приобретение музыкальных инструментов для школ искусств – МБУ ДО «ДШИ №1», МБУ ДО «ДШИ №2»</t>
    </r>
  </si>
  <si>
    <t xml:space="preserve">Целевой показатель НП "Культура"                                                                                                Количество ДШИ, в которых приобретены музыкальные инструменты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</si>
  <si>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"  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</si>
  <si>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Создание Школы креативных индустрий</t>
    </r>
  </si>
  <si>
    <t>4.3.</t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</si>
  <si>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4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(Целевой показатель НП "Культура")                                                                                                                  Количество зданий ДШИ, в которых произведён капитальный ремонт</t>
    </r>
  </si>
  <si>
    <t>х</t>
  </si>
  <si>
    <t>Реализация мероприятий по модернизации библиотек в части комплектования книжных фондов библиотек муниципальных образований</t>
  </si>
  <si>
    <r>
  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 </t>
    </r>
    <r>
      <rPr>
        <u/>
        <sz val="13"/>
        <rFont val="Times New Roman"/>
        <family val="1"/>
        <charset val="204"/>
      </rPr>
      <t>05.12.2024</t>
    </r>
    <r>
      <rPr>
        <sz val="13"/>
        <rFont val="Times New Roman"/>
        <family val="1"/>
        <charset val="204"/>
      </rPr>
      <t xml:space="preserve"> № </t>
    </r>
    <r>
      <rPr>
        <u/>
        <sz val="13"/>
        <rFont val="Times New Roman"/>
        <family val="1"/>
        <charset val="204"/>
      </rPr>
      <t>3582-п</t>
    </r>
    <r>
      <rPr>
        <sz val="13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</si>
</sst>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3A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5000"/>
      <name val="Times New Roman"/>
      <family val="1"/>
      <charset val="204"/>
    </font>
    <font>
      <b/>
      <sz val="12"/>
      <color rgb="FF003A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FFB7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rgb="FFFFFFCC"/>
      </patternFill>
    </fill>
    <fill>
      <patternFill patternType="solid">
        <fgColor rgb="FFC7FF8F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AFDA1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9F8FA"/>
        <bgColor indexed="64"/>
      </patternFill>
    </fill>
    <fill>
      <patternFill patternType="solid">
        <fgColor rgb="FFE8FFB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8">
      <alignment vertical="top" wrapText="1"/>
    </xf>
  </cellStyleXfs>
  <cellXfs count="5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0" fillId="3" borderId="0" xfId="0" applyFill="1"/>
    <xf numFmtId="0" fontId="4" fillId="0" borderId="0" xfId="0" applyFont="1"/>
    <xf numFmtId="0" fontId="1" fillId="0" borderId="0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2" borderId="0" xfId="0" applyFont="1" applyFill="1"/>
    <xf numFmtId="0" fontId="4" fillId="4" borderId="0" xfId="0" applyFont="1" applyFill="1"/>
    <xf numFmtId="0" fontId="5" fillId="0" borderId="0" xfId="0" applyFont="1" applyBorder="1"/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164" fontId="9" fillId="8" borderId="14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3" fontId="9" fillId="9" borderId="14" xfId="0" applyNumberFormat="1" applyFont="1" applyFill="1" applyBorder="1" applyAlignment="1">
      <alignment horizontal="center" vertical="top" wrapText="1"/>
    </xf>
    <xf numFmtId="164" fontId="9" fillId="6" borderId="14" xfId="0" applyNumberFormat="1" applyFont="1" applyFill="1" applyBorder="1" applyAlignment="1">
      <alignment horizontal="center" vertical="top" wrapText="1"/>
    </xf>
    <xf numFmtId="164" fontId="9" fillId="12" borderId="1" xfId="0" applyNumberFormat="1" applyFont="1" applyFill="1" applyBorder="1" applyAlignment="1">
      <alignment horizontal="center" vertical="top" wrapText="1"/>
    </xf>
    <xf numFmtId="164" fontId="9" fillId="2" borderId="14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 wrapText="1"/>
    </xf>
    <xf numFmtId="164" fontId="9" fillId="11" borderId="14" xfId="0" applyNumberFormat="1" applyFont="1" applyFill="1" applyBorder="1" applyAlignment="1">
      <alignment horizontal="center" vertical="top" wrapText="1"/>
    </xf>
    <xf numFmtId="164" fontId="10" fillId="11" borderId="11" xfId="0" applyNumberFormat="1" applyFont="1" applyFill="1" applyBorder="1" applyAlignment="1">
      <alignment horizontal="center" vertical="top"/>
    </xf>
    <xf numFmtId="165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0" fillId="5" borderId="1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4" fontId="9" fillId="9" borderId="14" xfId="0" applyNumberFormat="1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164" fontId="9" fillId="11" borderId="6" xfId="0" applyNumberFormat="1" applyFont="1" applyFill="1" applyBorder="1" applyAlignment="1">
      <alignment horizontal="center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vertical="top" wrapText="1"/>
    </xf>
    <xf numFmtId="3" fontId="10" fillId="9" borderId="11" xfId="0" applyNumberFormat="1" applyFont="1" applyFill="1" applyBorder="1" applyAlignment="1">
      <alignment horizontal="center" vertical="top"/>
    </xf>
    <xf numFmtId="3" fontId="10" fillId="9" borderId="21" xfId="0" applyNumberFormat="1" applyFont="1" applyFill="1" applyBorder="1" applyAlignment="1">
      <alignment horizontal="center" vertical="top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4" fontId="9" fillId="9" borderId="1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/>
    <xf numFmtId="164" fontId="9" fillId="14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>
      <alignment horizontal="center" vertical="top" wrapText="1"/>
    </xf>
    <xf numFmtId="3" fontId="10" fillId="14" borderId="21" xfId="0" applyNumberFormat="1" applyFont="1" applyFill="1" applyBorder="1" applyAlignment="1">
      <alignment horizontal="center" vertical="top" wrapText="1"/>
    </xf>
    <xf numFmtId="4" fontId="10" fillId="13" borderId="1" xfId="0" applyNumberFormat="1" applyFont="1" applyFill="1" applyBorder="1" applyAlignment="1">
      <alignment horizontal="center" vertical="top" wrapText="1"/>
    </xf>
    <xf numFmtId="3" fontId="10" fillId="1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top" wrapText="1"/>
    </xf>
    <xf numFmtId="4" fontId="9" fillId="9" borderId="19" xfId="0" applyNumberFormat="1" applyFont="1" applyFill="1" applyBorder="1" applyAlignment="1">
      <alignment horizontal="center" vertical="top" wrapText="1"/>
    </xf>
    <xf numFmtId="3" fontId="9" fillId="9" borderId="25" xfId="0" applyNumberFormat="1" applyFont="1" applyFill="1" applyBorder="1" applyAlignment="1">
      <alignment horizontal="center" vertical="top" wrapText="1"/>
    </xf>
    <xf numFmtId="4" fontId="9" fillId="13" borderId="6" xfId="0" applyNumberFormat="1" applyFont="1" applyFill="1" applyBorder="1" applyAlignment="1">
      <alignment horizontal="center" vertical="top" wrapText="1"/>
    </xf>
    <xf numFmtId="3" fontId="10" fillId="13" borderId="6" xfId="0" applyNumberFormat="1" applyFont="1" applyFill="1" applyBorder="1" applyAlignment="1">
      <alignment horizontal="center" vertical="top" wrapText="1"/>
    </xf>
    <xf numFmtId="4" fontId="9" fillId="9" borderId="27" xfId="0" applyNumberFormat="1" applyFont="1" applyFill="1" applyBorder="1" applyAlignment="1">
      <alignment horizontal="center" vertical="top" wrapText="1"/>
    </xf>
    <xf numFmtId="164" fontId="10" fillId="9" borderId="29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 wrapText="1"/>
    </xf>
    <xf numFmtId="4" fontId="9" fillId="13" borderId="1" xfId="0" applyNumberFormat="1" applyFont="1" applyFill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center" vertical="top" wrapText="1"/>
    </xf>
    <xf numFmtId="3" fontId="10" fillId="13" borderId="2" xfId="0" applyNumberFormat="1" applyFont="1" applyFill="1" applyBorder="1" applyAlignment="1">
      <alignment horizontal="center" vertical="top" wrapText="1"/>
    </xf>
    <xf numFmtId="165" fontId="10" fillId="13" borderId="1" xfId="0" applyNumberFormat="1" applyFont="1" applyFill="1" applyBorder="1" applyAlignment="1">
      <alignment horizontal="center" vertical="top" wrapText="1"/>
    </xf>
    <xf numFmtId="4" fontId="10" fillId="13" borderId="24" xfId="0" applyNumberFormat="1" applyFont="1" applyFill="1" applyBorder="1" applyAlignment="1">
      <alignment horizontal="center" vertical="top" wrapText="1"/>
    </xf>
    <xf numFmtId="4" fontId="10" fillId="13" borderId="6" xfId="0" applyNumberFormat="1" applyFont="1" applyFill="1" applyBorder="1" applyAlignment="1">
      <alignment horizontal="center" vertical="top" wrapText="1"/>
    </xf>
    <xf numFmtId="4" fontId="9" fillId="9" borderId="25" xfId="0" applyNumberFormat="1" applyFont="1" applyFill="1" applyBorder="1" applyAlignment="1">
      <alignment horizontal="center" vertical="top" wrapText="1"/>
    </xf>
    <xf numFmtId="3" fontId="9" fillId="12" borderId="0" xfId="0" applyNumberFormat="1" applyFont="1" applyFill="1" applyBorder="1" applyAlignment="1">
      <alignment horizontal="center" vertical="top" wrapText="1"/>
    </xf>
    <xf numFmtId="3" fontId="10" fillId="12" borderId="24" xfId="0" applyNumberFormat="1" applyFont="1" applyFill="1" applyBorder="1" applyAlignment="1">
      <alignment horizontal="center" vertical="top" wrapText="1"/>
    </xf>
    <xf numFmtId="3" fontId="10" fillId="13" borderId="25" xfId="0" applyNumberFormat="1" applyFont="1" applyFill="1" applyBorder="1" applyAlignment="1">
      <alignment horizontal="center" vertical="top" wrapText="1"/>
    </xf>
    <xf numFmtId="3" fontId="10" fillId="12" borderId="25" xfId="0" applyNumberFormat="1" applyFont="1" applyFill="1" applyBorder="1" applyAlignment="1">
      <alignment horizontal="center" vertical="top" wrapText="1"/>
    </xf>
    <xf numFmtId="3" fontId="9" fillId="9" borderId="27" xfId="0" applyNumberFormat="1" applyFont="1" applyFill="1" applyBorder="1" applyAlignment="1">
      <alignment horizontal="center" vertical="top" wrapText="1"/>
    </xf>
    <xf numFmtId="3" fontId="10" fillId="14" borderId="25" xfId="0" applyNumberFormat="1" applyFont="1" applyFill="1" applyBorder="1" applyAlignment="1">
      <alignment horizontal="center" vertical="top" wrapText="1"/>
    </xf>
    <xf numFmtId="3" fontId="10" fillId="13" borderId="21" xfId="0" applyNumberFormat="1" applyFont="1" applyFill="1" applyBorder="1" applyAlignment="1">
      <alignment horizontal="center" vertical="top" wrapText="1"/>
    </xf>
    <xf numFmtId="3" fontId="9" fillId="9" borderId="23" xfId="0" applyNumberFormat="1" applyFont="1" applyFill="1" applyBorder="1" applyAlignment="1">
      <alignment horizontal="center" vertical="top" wrapText="1"/>
    </xf>
    <xf numFmtId="3" fontId="10" fillId="15" borderId="6" xfId="0" applyNumberFormat="1" applyFont="1" applyFill="1" applyBorder="1" applyAlignment="1">
      <alignment horizontal="center" vertical="top" wrapText="1"/>
    </xf>
    <xf numFmtId="164" fontId="9" fillId="12" borderId="14" xfId="0" applyNumberFormat="1" applyFont="1" applyFill="1" applyBorder="1" applyAlignment="1">
      <alignment horizontal="center" vertical="top" wrapText="1"/>
    </xf>
    <xf numFmtId="164" fontId="10" fillId="12" borderId="11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4" fontId="10" fillId="9" borderId="11" xfId="0" applyNumberFormat="1" applyFont="1" applyFill="1" applyBorder="1" applyAlignment="1">
      <alignment horizontal="center" vertical="top"/>
    </xf>
    <xf numFmtId="165" fontId="10" fillId="9" borderId="11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 wrapText="1"/>
    </xf>
    <xf numFmtId="3" fontId="9" fillId="10" borderId="14" xfId="0" applyNumberFormat="1" applyFont="1" applyFill="1" applyBorder="1" applyAlignment="1">
      <alignment horizontal="center" vertical="top" wrapText="1"/>
    </xf>
    <xf numFmtId="4" fontId="10" fillId="15" borderId="12" xfId="0" applyNumberFormat="1" applyFont="1" applyFill="1" applyBorder="1" applyAlignment="1">
      <alignment horizontal="center" vertical="top" wrapText="1"/>
    </xf>
    <xf numFmtId="4" fontId="9" fillId="10" borderId="20" xfId="0" applyNumberFormat="1" applyFont="1" applyFill="1" applyBorder="1" applyAlignment="1">
      <alignment horizontal="center" vertical="top" wrapText="1"/>
    </xf>
    <xf numFmtId="164" fontId="9" fillId="17" borderId="1" xfId="0" applyNumberFormat="1" applyFont="1" applyFill="1" applyBorder="1" applyAlignment="1">
      <alignment horizontal="center" vertical="top" wrapText="1"/>
    </xf>
    <xf numFmtId="164" fontId="9" fillId="17" borderId="14" xfId="0" applyNumberFormat="1" applyFont="1" applyFill="1" applyBorder="1" applyAlignment="1">
      <alignment horizontal="center" vertical="top" wrapText="1"/>
    </xf>
    <xf numFmtId="164" fontId="10" fillId="17" borderId="11" xfId="0" applyNumberFormat="1" applyFont="1" applyFill="1" applyBorder="1" applyAlignment="1">
      <alignment horizontal="center" vertical="top"/>
    </xf>
    <xf numFmtId="164" fontId="9" fillId="17" borderId="6" xfId="0" applyNumberFormat="1" applyFont="1" applyFill="1" applyBorder="1" applyAlignment="1">
      <alignment horizontal="center" vertical="top" wrapText="1"/>
    </xf>
    <xf numFmtId="164" fontId="9" fillId="18" borderId="1" xfId="0" applyNumberFormat="1" applyFont="1" applyFill="1" applyBorder="1" applyAlignment="1">
      <alignment horizontal="center" vertical="top" wrapText="1"/>
    </xf>
    <xf numFmtId="164" fontId="9" fillId="18" borderId="14" xfId="0" applyNumberFormat="1" applyFont="1" applyFill="1" applyBorder="1" applyAlignment="1">
      <alignment horizontal="center" vertical="top" wrapText="1"/>
    </xf>
    <xf numFmtId="164" fontId="10" fillId="18" borderId="1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5" fontId="6" fillId="0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6" fillId="0" borderId="14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5" fontId="6" fillId="0" borderId="21" xfId="0" applyNumberFormat="1" applyFont="1" applyFill="1" applyBorder="1" applyAlignment="1">
      <alignment horizontal="center" vertical="top" wrapText="1"/>
    </xf>
    <xf numFmtId="3" fontId="6" fillId="0" borderId="21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Fill="1" applyBorder="1" applyAlignment="1">
      <alignment horizontal="center" vertical="top" wrapText="1"/>
    </xf>
    <xf numFmtId="3" fontId="16" fillId="0" borderId="24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4" fontId="7" fillId="0" borderId="24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6" fillId="0" borderId="2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4" fontId="7" fillId="0" borderId="30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left" vertical="top" wrapText="1"/>
    </xf>
    <xf numFmtId="164" fontId="6" fillId="0" borderId="3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7" fillId="19" borderId="1" xfId="0" applyFont="1" applyFill="1" applyBorder="1" applyAlignment="1">
      <alignment horizontal="left" vertical="top" wrapText="1"/>
    </xf>
    <xf numFmtId="0" fontId="7" fillId="19" borderId="2" xfId="0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4" fontId="7" fillId="0" borderId="31" xfId="0" applyNumberFormat="1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3" fontId="7" fillId="0" borderId="14" xfId="0" applyNumberFormat="1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left" vertical="top" wrapText="1"/>
    </xf>
    <xf numFmtId="0" fontId="6" fillId="19" borderId="2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vertical="top" wrapText="1"/>
    </xf>
    <xf numFmtId="0" fontId="6" fillId="19" borderId="6" xfId="0" applyFont="1" applyFill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6" fillId="19" borderId="2" xfId="0" applyFont="1" applyFill="1" applyBorder="1" applyAlignment="1">
      <alignment horizontal="center" vertical="top" wrapText="1"/>
    </xf>
    <xf numFmtId="0" fontId="6" fillId="19" borderId="31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5" xfId="1" applyNumberFormat="1" applyFont="1" applyFill="1" applyBorder="1" applyAlignment="1" applyProtection="1">
      <alignment horizontal="left" vertical="top" wrapText="1"/>
    </xf>
    <xf numFmtId="0" fontId="23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left" vertical="top" wrapText="1"/>
    </xf>
    <xf numFmtId="0" fontId="23" fillId="21" borderId="11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3" fontId="23" fillId="0" borderId="0" xfId="0" applyNumberFormat="1" applyFont="1" applyFill="1" applyBorder="1" applyAlignment="1">
      <alignment horizontal="center" vertical="top" wrapText="1"/>
    </xf>
    <xf numFmtId="3" fontId="21" fillId="0" borderId="24" xfId="0" applyNumberFormat="1" applyFont="1" applyFill="1" applyBorder="1" applyAlignment="1">
      <alignment horizontal="center" vertical="top" wrapText="1"/>
    </xf>
    <xf numFmtId="3" fontId="21" fillId="0" borderId="25" xfId="0" applyNumberFormat="1" applyFont="1" applyFill="1" applyBorder="1" applyAlignment="1">
      <alignment horizontal="center" vertical="top" wrapText="1"/>
    </xf>
    <xf numFmtId="3" fontId="21" fillId="0" borderId="27" xfId="0" applyNumberFormat="1" applyFont="1" applyFill="1" applyBorder="1" applyAlignment="1">
      <alignment horizontal="center" vertical="top" wrapText="1"/>
    </xf>
    <xf numFmtId="3" fontId="23" fillId="0" borderId="25" xfId="0" applyNumberFormat="1" applyFont="1" applyFill="1" applyBorder="1" applyAlignment="1">
      <alignment horizontal="center" vertical="top" wrapText="1"/>
    </xf>
    <xf numFmtId="0" fontId="23" fillId="0" borderId="24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center" vertical="top" wrapText="1"/>
    </xf>
    <xf numFmtId="164" fontId="9" fillId="0" borderId="31" xfId="0" applyNumberFormat="1" applyFont="1" applyFill="1" applyBorder="1" applyAlignment="1">
      <alignment horizontal="center" vertical="top" wrapText="1"/>
    </xf>
    <xf numFmtId="164" fontId="9" fillId="0" borderId="27" xfId="0" applyNumberFormat="1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3" fontId="6" fillId="0" borderId="31" xfId="0" applyNumberFormat="1" applyFont="1" applyFill="1" applyBorder="1" applyAlignment="1">
      <alignment horizontal="center" vertical="top" wrapText="1"/>
    </xf>
    <xf numFmtId="3" fontId="10" fillId="13" borderId="31" xfId="0" applyNumberFormat="1" applyFont="1" applyFill="1" applyBorder="1" applyAlignment="1">
      <alignment horizontal="center" vertical="top" wrapText="1"/>
    </xf>
    <xf numFmtId="3" fontId="10" fillId="9" borderId="31" xfId="0" applyNumberFormat="1" applyFont="1" applyFill="1" applyBorder="1" applyAlignment="1">
      <alignment horizontal="center" vertical="top"/>
    </xf>
    <xf numFmtId="165" fontId="7" fillId="19" borderId="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center" vertical="top" wrapText="1"/>
    </xf>
    <xf numFmtId="165" fontId="6" fillId="0" borderId="1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165" fontId="6" fillId="0" borderId="18" xfId="0" applyNumberFormat="1" applyFont="1" applyFill="1" applyBorder="1" applyAlignment="1">
      <alignment horizontal="center" vertical="top" wrapText="1"/>
    </xf>
    <xf numFmtId="165" fontId="7" fillId="19" borderId="21" xfId="0" applyNumberFormat="1" applyFont="1" applyFill="1" applyBorder="1" applyAlignment="1">
      <alignment horizontal="center" vertical="top" wrapText="1"/>
    </xf>
    <xf numFmtId="165" fontId="6" fillId="19" borderId="1" xfId="0" applyNumberFormat="1" applyFont="1" applyFill="1" applyBorder="1" applyAlignment="1">
      <alignment horizontal="center" vertical="top" wrapText="1"/>
    </xf>
    <xf numFmtId="165" fontId="6" fillId="19" borderId="14" xfId="0" applyNumberFormat="1" applyFont="1" applyFill="1" applyBorder="1" applyAlignment="1">
      <alignment horizontal="center" vertical="top" wrapText="1"/>
    </xf>
    <xf numFmtId="165" fontId="6" fillId="0" borderId="14" xfId="0" applyNumberFormat="1" applyFont="1" applyFill="1" applyBorder="1" applyAlignment="1">
      <alignment horizontal="center" vertical="top" wrapText="1"/>
    </xf>
    <xf numFmtId="165" fontId="23" fillId="21" borderId="1" xfId="0" applyNumberFormat="1" applyFont="1" applyFill="1" applyBorder="1" applyAlignment="1">
      <alignment horizontal="center" vertical="top" wrapText="1"/>
    </xf>
    <xf numFmtId="165" fontId="23" fillId="21" borderId="1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20" xfId="0" applyNumberFormat="1" applyFont="1" applyFill="1" applyBorder="1" applyAlignment="1">
      <alignment horizontal="center" vertical="top" wrapText="1"/>
    </xf>
    <xf numFmtId="165" fontId="23" fillId="21" borderId="6" xfId="0" applyNumberFormat="1" applyFont="1" applyFill="1" applyBorder="1" applyAlignment="1">
      <alignment horizontal="center" vertical="top" wrapText="1"/>
    </xf>
    <xf numFmtId="165" fontId="23" fillId="21" borderId="19" xfId="0" applyNumberFormat="1" applyFont="1" applyFill="1" applyBorder="1" applyAlignment="1">
      <alignment horizontal="center" vertical="top" wrapText="1"/>
    </xf>
    <xf numFmtId="165" fontId="23" fillId="21" borderId="8" xfId="0" applyNumberFormat="1" applyFont="1" applyFill="1" applyBorder="1" applyAlignment="1">
      <alignment horizontal="center" vertical="top" wrapText="1"/>
    </xf>
    <xf numFmtId="165" fontId="23" fillId="21" borderId="5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3" fontId="6" fillId="0" borderId="34" xfId="0" applyNumberFormat="1" applyFont="1" applyFill="1" applyBorder="1" applyAlignment="1">
      <alignment horizontal="center" vertical="top" wrapText="1"/>
    </xf>
    <xf numFmtId="165" fontId="6" fillId="0" borderId="34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 wrapText="1"/>
    </xf>
    <xf numFmtId="164" fontId="9" fillId="8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164" fontId="9" fillId="5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Fill="1" applyBorder="1" applyAlignment="1">
      <alignment horizontal="center" vertical="top" wrapText="1"/>
    </xf>
    <xf numFmtId="3" fontId="9" fillId="9" borderId="33" xfId="0" applyNumberFormat="1" applyFont="1" applyFill="1" applyBorder="1" applyAlignment="1">
      <alignment horizontal="center" vertical="top" wrapText="1"/>
    </xf>
    <xf numFmtId="164" fontId="9" fillId="3" borderId="33" xfId="0" applyNumberFormat="1" applyFont="1" applyFill="1" applyBorder="1" applyAlignment="1">
      <alignment horizontal="center" vertical="top" wrapText="1"/>
    </xf>
    <xf numFmtId="3" fontId="9" fillId="9" borderId="26" xfId="0" applyNumberFormat="1" applyFont="1" applyFill="1" applyBorder="1" applyAlignment="1">
      <alignment horizontal="center" vertical="top" wrapText="1"/>
    </xf>
    <xf numFmtId="164" fontId="9" fillId="9" borderId="33" xfId="0" applyNumberFormat="1" applyFont="1" applyFill="1" applyBorder="1" applyAlignment="1">
      <alignment horizontal="center" vertical="top" wrapText="1"/>
    </xf>
    <xf numFmtId="164" fontId="9" fillId="12" borderId="33" xfId="0" applyNumberFormat="1" applyFont="1" applyFill="1" applyBorder="1" applyAlignment="1">
      <alignment horizontal="center" vertical="top" wrapText="1"/>
    </xf>
    <xf numFmtId="3" fontId="9" fillId="12" borderId="26" xfId="0" applyNumberFormat="1" applyFont="1" applyFill="1" applyBorder="1" applyAlignment="1">
      <alignment horizontal="center" vertical="top" wrapText="1"/>
    </xf>
    <xf numFmtId="164" fontId="9" fillId="5" borderId="2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top" wrapText="1"/>
    </xf>
    <xf numFmtId="4" fontId="9" fillId="9" borderId="17" xfId="0" applyNumberFormat="1" applyFont="1" applyFill="1" applyBorder="1" applyAlignment="1">
      <alignment horizontal="center" vertical="top" wrapText="1"/>
    </xf>
    <xf numFmtId="3" fontId="9" fillId="9" borderId="17" xfId="0" applyNumberFormat="1" applyFont="1" applyFill="1" applyBorder="1" applyAlignment="1">
      <alignment horizontal="center" vertical="top" wrapText="1"/>
    </xf>
    <xf numFmtId="4" fontId="9" fillId="9" borderId="33" xfId="0" applyNumberFormat="1" applyFont="1" applyFill="1" applyBorder="1" applyAlignment="1">
      <alignment horizontal="center" vertical="top" wrapText="1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horizontal="center" vertical="top" wrapText="1"/>
    </xf>
    <xf numFmtId="164" fontId="9" fillId="18" borderId="33" xfId="0" applyNumberFormat="1" applyFont="1" applyFill="1" applyBorder="1" applyAlignment="1">
      <alignment horizontal="center" vertical="top" wrapText="1"/>
    </xf>
    <xf numFmtId="164" fontId="9" fillId="11" borderId="17" xfId="0" applyNumberFormat="1" applyFont="1" applyFill="1" applyBorder="1" applyAlignment="1">
      <alignment horizontal="center" vertical="top" wrapText="1"/>
    </xf>
    <xf numFmtId="3" fontId="9" fillId="12" borderId="33" xfId="0" applyNumberFormat="1" applyFont="1" applyFill="1" applyBorder="1" applyAlignment="1">
      <alignment horizontal="center" vertical="top" wrapText="1"/>
    </xf>
    <xf numFmtId="164" fontId="9" fillId="17" borderId="35" xfId="0" applyNumberFormat="1" applyFont="1" applyFill="1" applyBorder="1" applyAlignment="1">
      <alignment horizontal="center" vertical="top" wrapText="1"/>
    </xf>
    <xf numFmtId="4" fontId="9" fillId="9" borderId="26" xfId="0" applyNumberFormat="1" applyFont="1" applyFill="1" applyBorder="1" applyAlignment="1">
      <alignment horizontal="center" vertical="top" wrapText="1"/>
    </xf>
    <xf numFmtId="164" fontId="10" fillId="0" borderId="33" xfId="0" applyNumberFormat="1" applyFont="1" applyFill="1" applyBorder="1" applyAlignment="1">
      <alignment horizontal="center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4" fontId="6" fillId="0" borderId="34" xfId="0" applyNumberFormat="1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3" fontId="16" fillId="0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5" fontId="6" fillId="19" borderId="34" xfId="0" applyNumberFormat="1" applyFont="1" applyFill="1" applyBorder="1" applyAlignment="1">
      <alignment horizontal="center" vertical="top" wrapText="1"/>
    </xf>
    <xf numFmtId="165" fontId="6" fillId="20" borderId="34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165" fontId="7" fillId="5" borderId="14" xfId="0" applyNumberFormat="1" applyFont="1" applyFill="1" applyBorder="1" applyAlignment="1">
      <alignment horizontal="center" vertical="top" wrapText="1"/>
    </xf>
    <xf numFmtId="0" fontId="7" fillId="22" borderId="33" xfId="0" applyFont="1" applyFill="1" applyBorder="1" applyAlignment="1">
      <alignment vertical="top" wrapText="1"/>
    </xf>
    <xf numFmtId="0" fontId="6" fillId="22" borderId="3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165" fontId="7" fillId="5" borderId="23" xfId="0" applyNumberFormat="1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vertical="top" wrapText="1"/>
    </xf>
    <xf numFmtId="165" fontId="7" fillId="5" borderId="21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1" xfId="0" applyFont="1" applyFill="1" applyBorder="1" applyAlignment="1">
      <alignment horizontal="left" vertical="top" wrapText="1"/>
    </xf>
    <xf numFmtId="165" fontId="6" fillId="23" borderId="11" xfId="0" applyNumberFormat="1" applyFont="1" applyFill="1" applyBorder="1" applyAlignment="1">
      <alignment horizontal="center" vertical="top" wrapText="1"/>
    </xf>
    <xf numFmtId="165" fontId="6" fillId="23" borderId="27" xfId="0" applyNumberFormat="1" applyFont="1" applyFill="1" applyBorder="1" applyAlignment="1">
      <alignment horizontal="center" vertical="top" wrapText="1"/>
    </xf>
    <xf numFmtId="0" fontId="6" fillId="23" borderId="11" xfId="0" applyFont="1" applyFill="1" applyBorder="1" applyAlignment="1">
      <alignment horizontal="left" vertical="top" wrapText="1"/>
    </xf>
    <xf numFmtId="165" fontId="6" fillId="23" borderId="19" xfId="0" applyNumberFormat="1" applyFont="1" applyFill="1" applyBorder="1" applyAlignment="1">
      <alignment horizontal="center" vertical="top" wrapText="1"/>
    </xf>
    <xf numFmtId="165" fontId="6" fillId="23" borderId="1" xfId="0" applyNumberFormat="1" applyFont="1" applyFill="1" applyBorder="1" applyAlignment="1">
      <alignment horizontal="center" vertical="top" wrapText="1"/>
    </xf>
    <xf numFmtId="165" fontId="7" fillId="7" borderId="19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6" fillId="19" borderId="46" xfId="0" applyFont="1" applyFill="1" applyBorder="1" applyAlignment="1">
      <alignment horizontal="left" vertical="top" wrapText="1"/>
    </xf>
    <xf numFmtId="165" fontId="6" fillId="19" borderId="46" xfId="0" applyNumberFormat="1" applyFont="1" applyFill="1" applyBorder="1" applyAlignment="1">
      <alignment horizontal="center" vertical="top" wrapText="1"/>
    </xf>
    <xf numFmtId="165" fontId="6" fillId="19" borderId="44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5" fontId="7" fillId="19" borderId="45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165" fontId="6" fillId="0" borderId="42" xfId="0" applyNumberFormat="1" applyFont="1" applyFill="1" applyBorder="1" applyAlignment="1">
      <alignment horizontal="center" vertical="top" wrapText="1"/>
    </xf>
    <xf numFmtId="4" fontId="7" fillId="0" borderId="27" xfId="0" applyNumberFormat="1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center" vertical="top" wrapText="1"/>
    </xf>
    <xf numFmtId="0" fontId="7" fillId="19" borderId="5" xfId="0" applyFont="1" applyFill="1" applyBorder="1" applyAlignment="1">
      <alignment horizontal="center" vertical="top" wrapText="1"/>
    </xf>
    <xf numFmtId="0" fontId="7" fillId="19" borderId="6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left" vertical="top" wrapText="1"/>
    </xf>
    <xf numFmtId="0" fontId="7" fillId="19" borderId="5" xfId="0" applyFont="1" applyFill="1" applyBorder="1" applyAlignment="1">
      <alignment horizontal="left" vertical="top" wrapText="1"/>
    </xf>
    <xf numFmtId="0" fontId="7" fillId="19" borderId="6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49" fontId="6" fillId="0" borderId="42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16" fontId="6" fillId="0" borderId="4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16" fontId="6" fillId="0" borderId="6" xfId="0" applyNumberFormat="1" applyFont="1" applyFill="1" applyBorder="1" applyAlignment="1">
      <alignment horizontal="center" vertical="top" wrapText="1"/>
    </xf>
    <xf numFmtId="0" fontId="7" fillId="22" borderId="38" xfId="0" applyFont="1" applyFill="1" applyBorder="1" applyAlignment="1">
      <alignment horizontal="center" vertical="top" wrapText="1"/>
    </xf>
    <xf numFmtId="0" fontId="7" fillId="22" borderId="39" xfId="0" applyFont="1" applyFill="1" applyBorder="1" applyAlignment="1">
      <alignment horizontal="center" vertical="top" wrapText="1"/>
    </xf>
    <xf numFmtId="0" fontId="7" fillId="22" borderId="40" xfId="0" applyFont="1" applyFill="1" applyBorder="1" applyAlignment="1">
      <alignment horizontal="center" vertical="top" wrapText="1"/>
    </xf>
    <xf numFmtId="0" fontId="7" fillId="22" borderId="41" xfId="0" applyFont="1" applyFill="1" applyBorder="1" applyAlignment="1">
      <alignment horizontal="center" vertical="top" wrapText="1"/>
    </xf>
    <xf numFmtId="0" fontId="7" fillId="22" borderId="19" xfId="0" applyFont="1" applyFill="1" applyBorder="1" applyAlignment="1">
      <alignment horizontal="center" vertical="top" wrapText="1"/>
    </xf>
    <xf numFmtId="0" fontId="7" fillId="22" borderId="17" xfId="0" applyFont="1" applyFill="1" applyBorder="1" applyAlignment="1">
      <alignment horizontal="center" vertical="top" wrapText="1"/>
    </xf>
    <xf numFmtId="0" fontId="6" fillId="22" borderId="42" xfId="0" applyFont="1" applyFill="1" applyBorder="1" applyAlignment="1">
      <alignment horizontal="center" vertical="top" wrapText="1"/>
    </xf>
    <xf numFmtId="0" fontId="6" fillId="22" borderId="6" xfId="0" applyFont="1" applyFill="1" applyBorder="1" applyAlignment="1">
      <alignment horizontal="center" vertical="top" wrapText="1"/>
    </xf>
    <xf numFmtId="0" fontId="6" fillId="22" borderId="36" xfId="0" applyFont="1" applyFill="1" applyBorder="1" applyAlignment="1">
      <alignment horizontal="center" vertical="top" wrapText="1"/>
    </xf>
    <xf numFmtId="0" fontId="6" fillId="22" borderId="37" xfId="0" applyFont="1" applyFill="1" applyBorder="1" applyAlignment="1">
      <alignment horizontal="center" vertical="top" wrapText="1"/>
    </xf>
    <xf numFmtId="0" fontId="6" fillId="22" borderId="43" xfId="0" applyFont="1" applyFill="1" applyBorder="1" applyAlignment="1">
      <alignment horizontal="center" vertical="top" wrapText="1"/>
    </xf>
    <xf numFmtId="0" fontId="7" fillId="22" borderId="36" xfId="0" applyFont="1" applyFill="1" applyBorder="1" applyAlignment="1">
      <alignment horizontal="center" vertical="top" wrapText="1"/>
    </xf>
    <xf numFmtId="0" fontId="7" fillId="22" borderId="3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165" fontId="7" fillId="0" borderId="33" xfId="0" applyNumberFormat="1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center" vertical="top" wrapText="1"/>
    </xf>
    <xf numFmtId="0" fontId="23" fillId="21" borderId="5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23" fillId="21" borderId="1" xfId="0" applyFont="1" applyFill="1" applyBorder="1" applyAlignment="1">
      <alignment horizontal="center" vertical="top" wrapText="1"/>
    </xf>
    <xf numFmtId="0" fontId="6" fillId="19" borderId="42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left" vertical="top" wrapText="1"/>
    </xf>
    <xf numFmtId="0" fontId="7" fillId="19" borderId="38" xfId="0" applyFont="1" applyFill="1" applyBorder="1" applyAlignment="1">
      <alignment horizontal="left" vertical="top" wrapText="1"/>
    </xf>
    <xf numFmtId="0" fontId="7" fillId="19" borderId="39" xfId="0" applyFont="1" applyFill="1" applyBorder="1" applyAlignment="1">
      <alignment horizontal="left" vertical="top" wrapText="1"/>
    </xf>
    <xf numFmtId="0" fontId="7" fillId="19" borderId="40" xfId="0" applyFont="1" applyFill="1" applyBorder="1" applyAlignment="1">
      <alignment horizontal="left" vertical="top" wrapText="1"/>
    </xf>
    <xf numFmtId="0" fontId="7" fillId="19" borderId="41" xfId="0" applyFont="1" applyFill="1" applyBorder="1" applyAlignment="1">
      <alignment horizontal="left" vertical="top" wrapText="1"/>
    </xf>
    <xf numFmtId="0" fontId="7" fillId="19" borderId="19" xfId="0" applyFont="1" applyFill="1" applyBorder="1" applyAlignment="1">
      <alignment horizontal="left" vertical="top" wrapText="1"/>
    </xf>
    <xf numFmtId="0" fontId="7" fillId="19" borderId="17" xfId="0" applyFont="1" applyFill="1" applyBorder="1" applyAlignment="1">
      <alignment horizontal="left" vertical="top" wrapText="1"/>
    </xf>
    <xf numFmtId="49" fontId="6" fillId="19" borderId="42" xfId="0" applyNumberFormat="1" applyFont="1" applyFill="1" applyBorder="1" applyAlignment="1">
      <alignment horizontal="center" vertical="top" wrapText="1"/>
    </xf>
    <xf numFmtId="49" fontId="6" fillId="19" borderId="5" xfId="0" applyNumberFormat="1" applyFont="1" applyFill="1" applyBorder="1" applyAlignment="1">
      <alignment horizontal="center" vertical="top" wrapText="1"/>
    </xf>
    <xf numFmtId="49" fontId="6" fillId="19" borderId="6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22" borderId="31" xfId="0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1" fontId="6" fillId="0" borderId="42" xfId="0" applyNumberFormat="1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19" borderId="42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4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3" fillId="21" borderId="2" xfId="0" applyFont="1" applyFill="1" applyBorder="1" applyAlignment="1">
      <alignment horizontal="left" vertical="top" wrapText="1"/>
    </xf>
    <xf numFmtId="0" fontId="23" fillId="21" borderId="5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" fontId="6" fillId="0" borderId="12" xfId="0" applyNumberFormat="1" applyFont="1" applyFill="1" applyBorder="1" applyAlignment="1">
      <alignment horizontal="center" vertical="top" wrapText="1"/>
    </xf>
    <xf numFmtId="0" fontId="23" fillId="21" borderId="5" xfId="1" applyNumberFormat="1" applyFont="1" applyFill="1" applyBorder="1" applyAlignment="1" applyProtection="1">
      <alignment horizontal="left" vertical="top" wrapText="1"/>
    </xf>
    <xf numFmtId="0" fontId="6" fillId="19" borderId="12" xfId="0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23" fillId="21" borderId="22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33" xfId="0" applyNumberFormat="1" applyFont="1" applyFill="1" applyBorder="1" applyAlignment="1">
      <alignment horizontal="center" vertical="top" wrapText="1"/>
    </xf>
    <xf numFmtId="3" fontId="7" fillId="0" borderId="32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 wrapText="1"/>
    </xf>
    <xf numFmtId="165" fontId="7" fillId="19" borderId="32" xfId="0" applyNumberFormat="1" applyFont="1" applyFill="1" applyBorder="1" applyAlignment="1">
      <alignment horizontal="center" vertical="top" wrapText="1"/>
    </xf>
    <xf numFmtId="165" fontId="7" fillId="19" borderId="33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 wrapText="1"/>
    </xf>
    <xf numFmtId="0" fontId="6" fillId="23" borderId="12" xfId="0" applyFont="1" applyFill="1" applyBorder="1" applyAlignment="1">
      <alignment horizontal="center" vertical="top" wrapText="1"/>
    </xf>
    <xf numFmtId="0" fontId="6" fillId="23" borderId="5" xfId="0" applyFont="1" applyFill="1" applyBorder="1" applyAlignment="1">
      <alignment horizontal="center" vertical="top" wrapText="1"/>
    </xf>
    <xf numFmtId="0" fontId="6" fillId="23" borderId="6" xfId="0" applyFont="1" applyFill="1" applyBorder="1" applyAlignment="1">
      <alignment horizontal="center" vertical="top" wrapText="1"/>
    </xf>
    <xf numFmtId="0" fontId="6" fillId="23" borderId="2" xfId="0" applyFont="1" applyFill="1" applyBorder="1" applyAlignment="1">
      <alignment horizontal="left" vertical="top" wrapText="1"/>
    </xf>
    <xf numFmtId="0" fontId="6" fillId="23" borderId="5" xfId="0" applyFont="1" applyFill="1" applyBorder="1" applyAlignment="1">
      <alignment horizontal="left" vertical="top" wrapText="1"/>
    </xf>
    <xf numFmtId="0" fontId="6" fillId="23" borderId="6" xfId="0" applyFont="1" applyFill="1" applyBorder="1" applyAlignment="1">
      <alignment horizontal="left"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2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1" fontId="6" fillId="0" borderId="24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165" fontId="7" fillId="23" borderId="34" xfId="0" applyNumberFormat="1" applyFont="1" applyFill="1" applyBorder="1" applyAlignment="1">
      <alignment horizontal="center" vertical="top" wrapText="1"/>
    </xf>
    <xf numFmtId="165" fontId="7" fillId="23" borderId="32" xfId="0" applyNumberFormat="1" applyFont="1" applyFill="1" applyBorder="1" applyAlignment="1">
      <alignment horizontal="center" vertical="top" wrapText="1"/>
    </xf>
    <xf numFmtId="165" fontId="7" fillId="23" borderId="33" xfId="0" applyNumberFormat="1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/>
    </xf>
    <xf numFmtId="0" fontId="6" fillId="5" borderId="22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5" fontId="7" fillId="5" borderId="32" xfId="0" applyNumberFormat="1" applyFont="1" applyFill="1" applyBorder="1" applyAlignment="1">
      <alignment horizontal="center" vertical="top" wrapText="1"/>
    </xf>
    <xf numFmtId="165" fontId="7" fillId="5" borderId="33" xfId="0" applyNumberFormat="1" applyFont="1" applyFill="1" applyBorder="1" applyAlignment="1">
      <alignment horizontal="center" vertical="top" wrapText="1"/>
    </xf>
    <xf numFmtId="165" fontId="21" fillId="21" borderId="32" xfId="0" applyNumberFormat="1" applyFont="1" applyFill="1" applyBorder="1" applyAlignment="1">
      <alignment horizontal="center" vertical="top" wrapText="1"/>
    </xf>
    <xf numFmtId="165" fontId="21" fillId="21" borderId="33" xfId="0" applyNumberFormat="1" applyFont="1" applyFill="1" applyBorder="1" applyAlignment="1">
      <alignment horizontal="center"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164" fontId="7" fillId="5" borderId="27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165" fontId="7" fillId="19" borderId="45" xfId="0" applyNumberFormat="1" applyFont="1" applyFill="1" applyBorder="1" applyAlignment="1">
      <alignment horizontal="center" vertical="top" wrapText="1"/>
    </xf>
    <xf numFmtId="4" fontId="7" fillId="0" borderId="44" xfId="0" applyNumberFormat="1" applyFont="1" applyFill="1" applyBorder="1" applyAlignment="1">
      <alignment horizontal="center" vertical="top" wrapText="1"/>
    </xf>
    <xf numFmtId="4" fontId="7" fillId="0" borderId="45" xfId="0" applyNumberFormat="1" applyFont="1" applyFill="1" applyBorder="1" applyAlignment="1">
      <alignment horizontal="center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AF2"/>
      <color rgb="FFF5FEE6"/>
      <color rgb="FFE8FFB9"/>
      <color rgb="FFEEFFCD"/>
      <color rgb="FFDAFDA1"/>
      <color rgb="FFF9F8FA"/>
      <color rgb="FFF5F3F7"/>
      <color rgb="FF003A00"/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8"/>
  <sheetViews>
    <sheetView tabSelected="1" view="pageBreakPreview" topLeftCell="A276" zoomScale="75" zoomScaleNormal="85" zoomScaleSheetLayoutView="75" workbookViewId="0">
      <selection activeCell="D3" sqref="D3"/>
    </sheetView>
  </sheetViews>
  <sheetFormatPr defaultRowHeight="12.75" x14ac:dyDescent="0.2"/>
  <cols>
    <col min="1" max="1" width="5.42578125" customWidth="1"/>
    <col min="2" max="2" width="52.28515625" customWidth="1"/>
    <col min="3" max="3" width="14.42578125" style="1" customWidth="1"/>
    <col min="4" max="4" width="13" customWidth="1"/>
    <col min="5" max="5" width="12.140625" customWidth="1"/>
    <col min="6" max="6" width="18.42578125" customWidth="1"/>
    <col min="7" max="12" width="14.7109375" customWidth="1"/>
    <col min="13" max="13" width="24.85546875" customWidth="1"/>
    <col min="14" max="17" width="12.7109375" hidden="1" customWidth="1"/>
    <col min="18" max="18" width="14.28515625" hidden="1" customWidth="1"/>
    <col min="19" max="19" width="15.5703125" hidden="1" customWidth="1"/>
    <col min="20" max="20" width="7.7109375" customWidth="1"/>
    <col min="21" max="21" width="9.5703125" customWidth="1"/>
    <col min="22" max="1032" width="8.28515625"/>
  </cols>
  <sheetData>
    <row r="2" spans="1:21" ht="63.75" customHeight="1" x14ac:dyDescent="0.3">
      <c r="A2" s="4"/>
      <c r="B2" s="5"/>
      <c r="C2" s="5"/>
      <c r="D2" s="5"/>
      <c r="E2" s="5"/>
      <c r="F2" s="5"/>
      <c r="G2" s="5"/>
      <c r="H2" s="300"/>
      <c r="I2" s="300"/>
      <c r="J2" s="300"/>
      <c r="K2" s="459" t="s">
        <v>192</v>
      </c>
      <c r="L2" s="459"/>
      <c r="M2" s="459"/>
      <c r="N2" s="2"/>
      <c r="O2" s="444" t="s">
        <v>83</v>
      </c>
      <c r="P2" s="444"/>
      <c r="Q2" s="444"/>
      <c r="R2" s="444"/>
      <c r="S2" s="444"/>
      <c r="T2" s="4"/>
    </row>
    <row r="3" spans="1:21" ht="74.25" customHeight="1" x14ac:dyDescent="0.25">
      <c r="A3" s="115"/>
      <c r="B3" s="116"/>
      <c r="C3" s="116"/>
      <c r="D3" s="116"/>
      <c r="E3" s="116"/>
      <c r="F3" s="116"/>
      <c r="G3" s="116"/>
      <c r="H3" s="459" t="s">
        <v>186</v>
      </c>
      <c r="I3" s="459"/>
      <c r="J3" s="459"/>
      <c r="K3" s="459"/>
      <c r="L3" s="459"/>
      <c r="M3" s="459"/>
      <c r="N3" s="2"/>
      <c r="O3" s="111"/>
      <c r="P3" s="111"/>
      <c r="Q3" s="111"/>
      <c r="R3" s="111"/>
      <c r="S3" s="111"/>
      <c r="T3" s="4"/>
    </row>
    <row r="4" spans="1:21" ht="34.5" customHeight="1" x14ac:dyDescent="0.2">
      <c r="A4" s="460" t="s">
        <v>81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112"/>
      <c r="O4" s="112"/>
      <c r="P4" s="112"/>
      <c r="Q4" s="112"/>
      <c r="R4" s="112"/>
      <c r="S4" s="112"/>
      <c r="T4" s="4"/>
    </row>
    <row r="5" spans="1:21" ht="30" customHeight="1" x14ac:dyDescent="0.2">
      <c r="A5" s="460" t="s">
        <v>68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112"/>
      <c r="O5" s="112"/>
      <c r="P5" s="112"/>
      <c r="Q5" s="112"/>
      <c r="R5" s="112"/>
      <c r="S5" s="112"/>
      <c r="T5" s="4"/>
    </row>
    <row r="6" spans="1:21" ht="19.5" customHeight="1" x14ac:dyDescent="0.2">
      <c r="A6" s="461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112"/>
      <c r="O6" s="112"/>
      <c r="P6" s="112"/>
      <c r="Q6" s="112"/>
      <c r="R6" s="112"/>
      <c r="S6" s="112"/>
      <c r="T6" s="4"/>
    </row>
    <row r="7" spans="1:21" ht="26.2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9"/>
      <c r="O7" s="69"/>
      <c r="P7" s="69"/>
      <c r="Q7" s="69"/>
      <c r="R7" s="69"/>
      <c r="S7" s="69"/>
      <c r="T7" s="4"/>
    </row>
    <row r="8" spans="1:21" ht="18" customHeight="1" x14ac:dyDescent="0.3">
      <c r="A8" s="465" t="s">
        <v>0</v>
      </c>
      <c r="B8" s="448" t="s">
        <v>85</v>
      </c>
      <c r="C8" s="448" t="s">
        <v>2</v>
      </c>
      <c r="D8" s="448" t="s">
        <v>3</v>
      </c>
      <c r="E8" s="448" t="s">
        <v>4</v>
      </c>
      <c r="F8" s="448" t="s">
        <v>5</v>
      </c>
      <c r="G8" s="455" t="s">
        <v>53</v>
      </c>
      <c r="H8" s="456"/>
      <c r="I8" s="456"/>
      <c r="J8" s="456"/>
      <c r="K8" s="456"/>
      <c r="L8" s="456"/>
      <c r="M8" s="457"/>
      <c r="N8" s="454" t="s">
        <v>54</v>
      </c>
      <c r="O8" s="454"/>
      <c r="P8" s="454"/>
      <c r="Q8" s="454"/>
      <c r="R8" s="454"/>
      <c r="S8" s="441" t="s">
        <v>57</v>
      </c>
      <c r="T8" s="15"/>
    </row>
    <row r="9" spans="1:21" ht="22.5" customHeight="1" x14ac:dyDescent="0.2">
      <c r="A9" s="466"/>
      <c r="B9" s="458"/>
      <c r="C9" s="458"/>
      <c r="D9" s="458"/>
      <c r="E9" s="458"/>
      <c r="F9" s="458"/>
      <c r="G9" s="445" t="s">
        <v>55</v>
      </c>
      <c r="H9" s="446"/>
      <c r="I9" s="446"/>
      <c r="J9" s="446"/>
      <c r="K9" s="446"/>
      <c r="L9" s="447"/>
      <c r="M9" s="448" t="s">
        <v>50</v>
      </c>
      <c r="N9" s="452" t="s">
        <v>56</v>
      </c>
      <c r="O9" s="453"/>
      <c r="P9" s="453"/>
      <c r="Q9" s="453"/>
      <c r="R9" s="450" t="s">
        <v>51</v>
      </c>
      <c r="S9" s="442"/>
      <c r="T9" s="4"/>
    </row>
    <row r="10" spans="1:21" ht="42" customHeight="1" x14ac:dyDescent="0.2">
      <c r="A10" s="467"/>
      <c r="B10" s="449"/>
      <c r="C10" s="449"/>
      <c r="D10" s="449"/>
      <c r="E10" s="449"/>
      <c r="F10" s="449"/>
      <c r="G10" s="118">
        <v>2015</v>
      </c>
      <c r="H10" s="119">
        <v>2016</v>
      </c>
      <c r="I10" s="119">
        <v>2017</v>
      </c>
      <c r="J10" s="119">
        <v>2018</v>
      </c>
      <c r="K10" s="119">
        <v>2019</v>
      </c>
      <c r="L10" s="120">
        <v>2020</v>
      </c>
      <c r="M10" s="449"/>
      <c r="N10" s="301">
        <v>2021</v>
      </c>
      <c r="O10" s="17">
        <v>2022</v>
      </c>
      <c r="P10" s="17">
        <v>2023</v>
      </c>
      <c r="Q10" s="17">
        <v>2024</v>
      </c>
      <c r="R10" s="451"/>
      <c r="S10" s="443"/>
      <c r="T10" s="4"/>
    </row>
    <row r="11" spans="1:21" ht="33.950000000000003" customHeight="1" x14ac:dyDescent="0.2">
      <c r="A11" s="448"/>
      <c r="B11" s="471" t="s">
        <v>52</v>
      </c>
      <c r="C11" s="448"/>
      <c r="D11" s="448" t="s">
        <v>153</v>
      </c>
      <c r="E11" s="220" t="s">
        <v>7</v>
      </c>
      <c r="F11" s="219" t="s">
        <v>8</v>
      </c>
      <c r="G11" s="269">
        <f>SUM(G12:G14)</f>
        <v>262438.09999999998</v>
      </c>
      <c r="H11" s="269">
        <f t="shared" ref="H11:M11" si="0">SUM(H12:H14)</f>
        <v>257764.1</v>
      </c>
      <c r="I11" s="269">
        <f t="shared" si="0"/>
        <v>274647.3</v>
      </c>
      <c r="J11" s="269">
        <f t="shared" si="0"/>
        <v>312359.90000000002</v>
      </c>
      <c r="K11" s="269">
        <f t="shared" si="0"/>
        <v>351784.1</v>
      </c>
      <c r="L11" s="269">
        <f t="shared" si="0"/>
        <v>360508.09999999992</v>
      </c>
      <c r="M11" s="326">
        <f t="shared" si="0"/>
        <v>1819501.6</v>
      </c>
      <c r="N11" s="302" t="e">
        <f>SUM(N12:N14)</f>
        <v>#REF!</v>
      </c>
      <c r="O11" s="18" t="e">
        <f>SUM(O12:O14)</f>
        <v>#REF!</v>
      </c>
      <c r="P11" s="18" t="e">
        <f>SUM(P12:P14)</f>
        <v>#REF!</v>
      </c>
      <c r="Q11" s="18" t="e">
        <f>SUM(Q12:Q14)</f>
        <v>#REF!</v>
      </c>
      <c r="R11" s="19" t="e">
        <f>SUM(R12:R14)</f>
        <v>#REF!</v>
      </c>
      <c r="S11" s="96" t="e">
        <f t="shared" ref="S11:S20" si="1">R11+M11</f>
        <v>#REF!</v>
      </c>
      <c r="T11" s="4"/>
    </row>
    <row r="12" spans="1:21" ht="33.950000000000003" customHeight="1" x14ac:dyDescent="0.2">
      <c r="A12" s="458"/>
      <c r="B12" s="472"/>
      <c r="C12" s="458"/>
      <c r="D12" s="458"/>
      <c r="E12" s="207" t="s">
        <v>7</v>
      </c>
      <c r="F12" s="208" t="s">
        <v>26</v>
      </c>
      <c r="G12" s="173">
        <f t="shared" ref="G12:L12" si="2">G51+G71+G100</f>
        <v>7.9</v>
      </c>
      <c r="H12" s="173">
        <f t="shared" si="2"/>
        <v>7.9</v>
      </c>
      <c r="I12" s="173">
        <f t="shared" si="2"/>
        <v>6.6</v>
      </c>
      <c r="J12" s="173">
        <f t="shared" si="2"/>
        <v>0</v>
      </c>
      <c r="K12" s="173">
        <f t="shared" si="2"/>
        <v>5760</v>
      </c>
      <c r="L12" s="173">
        <f t="shared" si="2"/>
        <v>0</v>
      </c>
      <c r="M12" s="327">
        <f>SUM(G12:L12)</f>
        <v>5782.4</v>
      </c>
      <c r="N12" s="303" t="e">
        <f>N51+N71+N100</f>
        <v>#REF!</v>
      </c>
      <c r="O12" s="22" t="e">
        <f>O51+O71+O100</f>
        <v>#REF!</v>
      </c>
      <c r="P12" s="22" t="e">
        <f>P51+P71+P100</f>
        <v>#REF!</v>
      </c>
      <c r="Q12" s="22" t="e">
        <f>Q51+Q71+Q100</f>
        <v>#REF!</v>
      </c>
      <c r="R12" s="23" t="e">
        <f>SUM(N12:Q12)</f>
        <v>#REF!</v>
      </c>
      <c r="S12" s="20" t="e">
        <f t="shared" si="1"/>
        <v>#REF!</v>
      </c>
      <c r="T12" s="4"/>
    </row>
    <row r="13" spans="1:21" ht="33.950000000000003" customHeight="1" x14ac:dyDescent="0.2">
      <c r="A13" s="458"/>
      <c r="B13" s="472"/>
      <c r="C13" s="458"/>
      <c r="D13" s="458"/>
      <c r="E13" s="207" t="s">
        <v>7</v>
      </c>
      <c r="F13" s="163" t="s">
        <v>38</v>
      </c>
      <c r="G13" s="270">
        <f t="shared" ref="G13:L14" si="3">G16+G52+G72+G101+G121</f>
        <v>0</v>
      </c>
      <c r="H13" s="270">
        <f t="shared" si="3"/>
        <v>0</v>
      </c>
      <c r="I13" s="270">
        <f t="shared" si="3"/>
        <v>0</v>
      </c>
      <c r="J13" s="270">
        <f t="shared" si="3"/>
        <v>1225</v>
      </c>
      <c r="K13" s="270">
        <f t="shared" si="3"/>
        <v>343.3</v>
      </c>
      <c r="L13" s="270">
        <f t="shared" si="3"/>
        <v>7136.3</v>
      </c>
      <c r="M13" s="327">
        <f>SUM(G13:L13)</f>
        <v>8704.6</v>
      </c>
      <c r="N13" s="303">
        <f>N16+N52+N72+N101</f>
        <v>11379.4</v>
      </c>
      <c r="O13" s="21">
        <f>O16+O52+O72+O101</f>
        <v>131.1</v>
      </c>
      <c r="P13" s="21">
        <f>P16+P52+P72+P101</f>
        <v>3233.2999999999997</v>
      </c>
      <c r="Q13" s="21">
        <f>Q16+Q52+Q72+Q101</f>
        <v>22984.5</v>
      </c>
      <c r="R13" s="23">
        <f>SUM(N13:Q13)</f>
        <v>37728.300000000003</v>
      </c>
      <c r="S13" s="20">
        <f t="shared" si="1"/>
        <v>46432.9</v>
      </c>
      <c r="T13" s="4"/>
    </row>
    <row r="14" spans="1:21" ht="33.950000000000003" customHeight="1" x14ac:dyDescent="0.2">
      <c r="A14" s="449"/>
      <c r="B14" s="473"/>
      <c r="C14" s="449"/>
      <c r="D14" s="449"/>
      <c r="E14" s="207" t="s">
        <v>7</v>
      </c>
      <c r="F14" s="163" t="s">
        <v>61</v>
      </c>
      <c r="G14" s="173">
        <f t="shared" si="3"/>
        <v>262430.19999999995</v>
      </c>
      <c r="H14" s="173">
        <f t="shared" si="3"/>
        <v>257756.2</v>
      </c>
      <c r="I14" s="173">
        <f t="shared" si="3"/>
        <v>274640.7</v>
      </c>
      <c r="J14" s="173">
        <f t="shared" si="3"/>
        <v>311134.90000000002</v>
      </c>
      <c r="K14" s="173">
        <f t="shared" si="3"/>
        <v>345680.8</v>
      </c>
      <c r="L14" s="173">
        <f t="shared" si="3"/>
        <v>353371.79999999993</v>
      </c>
      <c r="M14" s="327">
        <f>SUM(G14:L14)</f>
        <v>1805014.6</v>
      </c>
      <c r="N14" s="303" t="e">
        <f>N17+N53+N73+N102+N120</f>
        <v>#REF!</v>
      </c>
      <c r="O14" s="22" t="e">
        <f>O17+O53+O73+O102+O120</f>
        <v>#REF!</v>
      </c>
      <c r="P14" s="22" t="e">
        <f>P17+P53+P73+P102+P120</f>
        <v>#REF!</v>
      </c>
      <c r="Q14" s="22" t="e">
        <f>Q17+Q53+Q73+Q102+Q120</f>
        <v>#REF!</v>
      </c>
      <c r="R14" s="23" t="e">
        <f>SUM(N14:Q14)</f>
        <v>#REF!</v>
      </c>
      <c r="S14" s="20" t="e">
        <f t="shared" si="1"/>
        <v>#REF!</v>
      </c>
      <c r="T14" s="4"/>
    </row>
    <row r="15" spans="1:21" ht="33.950000000000003" customHeight="1" x14ac:dyDescent="0.2">
      <c r="A15" s="377" t="s">
        <v>6</v>
      </c>
      <c r="B15" s="380" t="s">
        <v>86</v>
      </c>
      <c r="C15" s="377"/>
      <c r="D15" s="377" t="s">
        <v>153</v>
      </c>
      <c r="E15" s="377" t="s">
        <v>7</v>
      </c>
      <c r="F15" s="219" t="s">
        <v>8</v>
      </c>
      <c r="G15" s="269">
        <f>SUM(G16:G17)</f>
        <v>97052.4</v>
      </c>
      <c r="H15" s="269">
        <f t="shared" ref="H15:M15" si="4">SUM(H16:H17)</f>
        <v>93359.2</v>
      </c>
      <c r="I15" s="269">
        <f t="shared" si="4"/>
        <v>100125</v>
      </c>
      <c r="J15" s="269">
        <f t="shared" si="4"/>
        <v>108440.8</v>
      </c>
      <c r="K15" s="269">
        <f t="shared" si="4"/>
        <v>120858.40000000001</v>
      </c>
      <c r="L15" s="269">
        <f t="shared" si="4"/>
        <v>124716.7</v>
      </c>
      <c r="M15" s="326">
        <f t="shared" si="4"/>
        <v>644552.5</v>
      </c>
      <c r="N15" s="304" t="e">
        <f>N16+N17</f>
        <v>#REF!</v>
      </c>
      <c r="O15" s="24" t="e">
        <f>O16+O17</f>
        <v>#REF!</v>
      </c>
      <c r="P15" s="24" t="e">
        <f>P16+P17</f>
        <v>#REF!</v>
      </c>
      <c r="Q15" s="24" t="e">
        <f>Q16+Q17</f>
        <v>#REF!</v>
      </c>
      <c r="R15" s="25" t="e">
        <f>R16+R17</f>
        <v>#REF!</v>
      </c>
      <c r="S15" s="40" t="e">
        <f t="shared" si="1"/>
        <v>#REF!</v>
      </c>
      <c r="T15" s="4"/>
      <c r="U15" s="61"/>
    </row>
    <row r="16" spans="1:21" ht="33.950000000000003" customHeight="1" x14ac:dyDescent="0.2">
      <c r="A16" s="378"/>
      <c r="B16" s="381"/>
      <c r="C16" s="378"/>
      <c r="D16" s="378"/>
      <c r="E16" s="378"/>
      <c r="F16" s="219" t="s">
        <v>38</v>
      </c>
      <c r="G16" s="269">
        <f t="shared" ref="G16:L16" si="5">G19+G23+G29+G44</f>
        <v>0</v>
      </c>
      <c r="H16" s="269">
        <f t="shared" si="5"/>
        <v>0</v>
      </c>
      <c r="I16" s="269">
        <f t="shared" si="5"/>
        <v>0</v>
      </c>
      <c r="J16" s="269">
        <f t="shared" si="5"/>
        <v>0</v>
      </c>
      <c r="K16" s="269">
        <f t="shared" si="5"/>
        <v>103.3</v>
      </c>
      <c r="L16" s="269">
        <f t="shared" si="5"/>
        <v>7136.3</v>
      </c>
      <c r="M16" s="326">
        <f>SUM(G16:L16)</f>
        <v>7239.6</v>
      </c>
      <c r="N16" s="305">
        <f>N19+N23+N29+N44</f>
        <v>1361.9</v>
      </c>
      <c r="O16" s="26">
        <f>O19+O23+O29+O44</f>
        <v>0</v>
      </c>
      <c r="P16" s="26">
        <f>P19+P23+P29+P44</f>
        <v>0</v>
      </c>
      <c r="Q16" s="26">
        <f>Q19+Q23+Q29+Q44</f>
        <v>0</v>
      </c>
      <c r="R16" s="27">
        <f>SUM(N16:Q16)</f>
        <v>1361.9</v>
      </c>
      <c r="S16" s="59">
        <f t="shared" si="1"/>
        <v>8601.5</v>
      </c>
      <c r="T16" s="4"/>
    </row>
    <row r="17" spans="1:20" s="3" customFormat="1" ht="33.950000000000003" customHeight="1" x14ac:dyDescent="0.2">
      <c r="A17" s="379"/>
      <c r="B17" s="382"/>
      <c r="C17" s="379"/>
      <c r="D17" s="379"/>
      <c r="E17" s="379"/>
      <c r="F17" s="219" t="s">
        <v>10</v>
      </c>
      <c r="G17" s="269">
        <f>G20+G24+G30+G33+G37+G41+G45+G47</f>
        <v>97052.4</v>
      </c>
      <c r="H17" s="269">
        <f t="shared" ref="H17:L17" si="6">H20+H24+H30+H33+H37+H41+H45+H47</f>
        <v>93359.2</v>
      </c>
      <c r="I17" s="269">
        <f t="shared" si="6"/>
        <v>100125</v>
      </c>
      <c r="J17" s="269">
        <f t="shared" si="6"/>
        <v>108440.8</v>
      </c>
      <c r="K17" s="269">
        <f t="shared" si="6"/>
        <v>120755.1</v>
      </c>
      <c r="L17" s="269">
        <f t="shared" si="6"/>
        <v>117580.4</v>
      </c>
      <c r="M17" s="326">
        <f>SUM(G17:L17)</f>
        <v>637312.9</v>
      </c>
      <c r="N17" s="305" t="e">
        <f>N20+N24+N30+N33+N37+N41+N45+N47+#REF!</f>
        <v>#REF!</v>
      </c>
      <c r="O17" s="26" t="e">
        <f>O20+O24+O30+O33+O37+O41+O45+O47+#REF!</f>
        <v>#REF!</v>
      </c>
      <c r="P17" s="26" t="e">
        <f>P20+P24+P30+P33+P37+P41+P45+P47+#REF!</f>
        <v>#REF!</v>
      </c>
      <c r="Q17" s="26" t="e">
        <f>Q20+Q24+Q30+Q33+Q37+Q41+Q45+Q47+#REF!</f>
        <v>#REF!</v>
      </c>
      <c r="R17" s="27" t="e">
        <f>R20+R24+R30+R33+R37+R41+R45+R47+#REF!</f>
        <v>#REF!</v>
      </c>
      <c r="S17" s="59" t="e">
        <f t="shared" si="1"/>
        <v>#REF!</v>
      </c>
      <c r="T17" s="4"/>
    </row>
    <row r="18" spans="1:20" s="3" customFormat="1" ht="33.950000000000003" customHeight="1" x14ac:dyDescent="0.2">
      <c r="A18" s="185" t="s">
        <v>9</v>
      </c>
      <c r="B18" s="383" t="s">
        <v>109</v>
      </c>
      <c r="C18" s="374"/>
      <c r="D18" s="374" t="s">
        <v>153</v>
      </c>
      <c r="E18" s="374" t="s">
        <v>7</v>
      </c>
      <c r="F18" s="122" t="s">
        <v>8</v>
      </c>
      <c r="G18" s="143">
        <f>SUM(G19:G20)</f>
        <v>8032.4</v>
      </c>
      <c r="H18" s="143">
        <f t="shared" ref="H18:M18" si="7">SUM(H19:H20)</f>
        <v>6370</v>
      </c>
      <c r="I18" s="143">
        <f t="shared" si="7"/>
        <v>5700</v>
      </c>
      <c r="J18" s="143">
        <f t="shared" si="7"/>
        <v>5960</v>
      </c>
      <c r="K18" s="143">
        <f t="shared" si="7"/>
        <v>6590</v>
      </c>
      <c r="L18" s="143">
        <f t="shared" si="7"/>
        <v>4980.7</v>
      </c>
      <c r="M18" s="293">
        <f t="shared" si="7"/>
        <v>37633.1</v>
      </c>
      <c r="N18" s="304">
        <f>N19+N20</f>
        <v>8405.6</v>
      </c>
      <c r="O18" s="24">
        <f>O19+O20</f>
        <v>5000</v>
      </c>
      <c r="P18" s="24">
        <f>P19+P20</f>
        <v>5000</v>
      </c>
      <c r="Q18" s="24">
        <f>Q19+Q20</f>
        <v>5000</v>
      </c>
      <c r="R18" s="25">
        <f t="shared" ref="R18:R24" si="8">SUM(N18:Q18)</f>
        <v>23405.599999999999</v>
      </c>
      <c r="S18" s="40">
        <f t="shared" si="1"/>
        <v>61038.7</v>
      </c>
      <c r="T18" s="4"/>
    </row>
    <row r="19" spans="1:20" s="3" customFormat="1" ht="33.950000000000003" customHeight="1" x14ac:dyDescent="0.2">
      <c r="A19" s="186"/>
      <c r="B19" s="384"/>
      <c r="C19" s="376"/>
      <c r="D19" s="376"/>
      <c r="E19" s="376"/>
      <c r="F19" s="122" t="s">
        <v>38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39">
        <v>0</v>
      </c>
      <c r="M19" s="293">
        <f>SUM(G19:L19)</f>
        <v>0</v>
      </c>
      <c r="N19" s="305">
        <v>200</v>
      </c>
      <c r="O19" s="26">
        <v>0</v>
      </c>
      <c r="P19" s="26">
        <v>0</v>
      </c>
      <c r="Q19" s="26">
        <v>0</v>
      </c>
      <c r="R19" s="27">
        <f t="shared" si="8"/>
        <v>200</v>
      </c>
      <c r="S19" s="59">
        <f t="shared" si="1"/>
        <v>200</v>
      </c>
      <c r="T19" s="4"/>
    </row>
    <row r="20" spans="1:20" s="3" customFormat="1" ht="33.950000000000003" customHeight="1" x14ac:dyDescent="0.2">
      <c r="A20" s="186"/>
      <c r="B20" s="385"/>
      <c r="C20" s="375"/>
      <c r="D20" s="375"/>
      <c r="E20" s="375"/>
      <c r="F20" s="122" t="s">
        <v>10</v>
      </c>
      <c r="G20" s="139">
        <v>8032.4</v>
      </c>
      <c r="H20" s="139">
        <v>6370</v>
      </c>
      <c r="I20" s="139">
        <v>5700</v>
      </c>
      <c r="J20" s="139">
        <v>5960</v>
      </c>
      <c r="K20" s="139">
        <v>6590</v>
      </c>
      <c r="L20" s="139">
        <v>4980.7</v>
      </c>
      <c r="M20" s="293">
        <f>SUM(G20:L20)</f>
        <v>37633.1</v>
      </c>
      <c r="N20" s="305">
        <v>8205.6</v>
      </c>
      <c r="O20" s="26">
        <v>5000</v>
      </c>
      <c r="P20" s="26">
        <v>5000</v>
      </c>
      <c r="Q20" s="26">
        <v>5000</v>
      </c>
      <c r="R20" s="27">
        <f t="shared" si="8"/>
        <v>23205.599999999999</v>
      </c>
      <c r="S20" s="59">
        <f t="shared" si="1"/>
        <v>60838.7</v>
      </c>
      <c r="T20" s="4"/>
    </row>
    <row r="21" spans="1:20" s="3" customFormat="1" ht="60.75" customHeight="1" x14ac:dyDescent="0.2">
      <c r="A21" s="187"/>
      <c r="B21" s="122" t="s">
        <v>108</v>
      </c>
      <c r="C21" s="128">
        <v>1</v>
      </c>
      <c r="D21" s="217" t="s">
        <v>153</v>
      </c>
      <c r="E21" s="128" t="s">
        <v>11</v>
      </c>
      <c r="F21" s="122"/>
      <c r="G21" s="138">
        <v>50</v>
      </c>
      <c r="H21" s="138">
        <v>54</v>
      </c>
      <c r="I21" s="138">
        <v>54</v>
      </c>
      <c r="J21" s="138">
        <v>54</v>
      </c>
      <c r="K21" s="138">
        <v>54</v>
      </c>
      <c r="L21" s="138">
        <v>50</v>
      </c>
      <c r="M21" s="292">
        <v>50</v>
      </c>
      <c r="N21" s="306">
        <v>50</v>
      </c>
      <c r="O21" s="66">
        <v>65</v>
      </c>
      <c r="P21" s="66">
        <v>70</v>
      </c>
      <c r="Q21" s="66">
        <v>75</v>
      </c>
      <c r="R21" s="29">
        <f>Q21</f>
        <v>75</v>
      </c>
      <c r="S21" s="51">
        <f>R21</f>
        <v>75</v>
      </c>
      <c r="T21" s="6"/>
    </row>
    <row r="22" spans="1:20" s="3" customFormat="1" ht="30" customHeight="1" x14ac:dyDescent="0.2">
      <c r="A22" s="188" t="s">
        <v>12</v>
      </c>
      <c r="B22" s="383" t="s">
        <v>107</v>
      </c>
      <c r="C22" s="374"/>
      <c r="D22" s="374" t="s">
        <v>153</v>
      </c>
      <c r="E22" s="374" t="s">
        <v>7</v>
      </c>
      <c r="F22" s="205" t="s">
        <v>8</v>
      </c>
      <c r="G22" s="271">
        <f>SUM(G23:G24)</f>
        <v>72954</v>
      </c>
      <c r="H22" s="271">
        <f t="shared" ref="H22:M22" si="9">SUM(H23:H24)</f>
        <v>73917.399999999994</v>
      </c>
      <c r="I22" s="271">
        <f t="shared" si="9"/>
        <v>87468.7</v>
      </c>
      <c r="J22" s="271">
        <f t="shared" si="9"/>
        <v>87195</v>
      </c>
      <c r="K22" s="271">
        <f t="shared" si="9"/>
        <v>90595.6</v>
      </c>
      <c r="L22" s="271">
        <f t="shared" si="9"/>
        <v>94079.8</v>
      </c>
      <c r="M22" s="293">
        <f t="shared" si="9"/>
        <v>506210.49999999994</v>
      </c>
      <c r="N22" s="304">
        <f>N23+N24</f>
        <v>104616.4</v>
      </c>
      <c r="O22" s="24">
        <f>O23+O24</f>
        <v>107410</v>
      </c>
      <c r="P22" s="24">
        <f>P23+P24</f>
        <v>107410</v>
      </c>
      <c r="Q22" s="24">
        <f>Q23+Q24</f>
        <v>107410</v>
      </c>
      <c r="R22" s="25">
        <f t="shared" si="8"/>
        <v>426846.4</v>
      </c>
      <c r="S22" s="40">
        <f>R22+M22</f>
        <v>933056.89999999991</v>
      </c>
      <c r="T22" s="7"/>
    </row>
    <row r="23" spans="1:20" ht="33.75" customHeight="1" x14ac:dyDescent="0.2">
      <c r="A23" s="187"/>
      <c r="B23" s="384"/>
      <c r="C23" s="376"/>
      <c r="D23" s="376"/>
      <c r="E23" s="376"/>
      <c r="F23" s="205" t="s">
        <v>38</v>
      </c>
      <c r="G23" s="271">
        <v>0</v>
      </c>
      <c r="H23" s="271">
        <v>0</v>
      </c>
      <c r="I23" s="271">
        <v>0</v>
      </c>
      <c r="J23" s="271">
        <v>0</v>
      </c>
      <c r="K23" s="271">
        <v>0</v>
      </c>
      <c r="L23" s="271">
        <v>0</v>
      </c>
      <c r="M23" s="293">
        <f>SUM(G23:L23)</f>
        <v>0</v>
      </c>
      <c r="N23" s="307">
        <v>1161.9000000000001</v>
      </c>
      <c r="O23" s="28">
        <v>0</v>
      </c>
      <c r="P23" s="28">
        <v>0</v>
      </c>
      <c r="Q23" s="28">
        <v>0</v>
      </c>
      <c r="R23" s="27">
        <f t="shared" si="8"/>
        <v>1161.9000000000001</v>
      </c>
      <c r="S23" s="20">
        <f>R23+M23</f>
        <v>1161.9000000000001</v>
      </c>
      <c r="T23" s="7"/>
    </row>
    <row r="24" spans="1:20" ht="30" customHeight="1" x14ac:dyDescent="0.2">
      <c r="A24" s="187"/>
      <c r="B24" s="385"/>
      <c r="C24" s="375"/>
      <c r="D24" s="375"/>
      <c r="E24" s="375"/>
      <c r="F24" s="205" t="s">
        <v>10</v>
      </c>
      <c r="G24" s="271">
        <v>72954</v>
      </c>
      <c r="H24" s="271">
        <v>73917.399999999994</v>
      </c>
      <c r="I24" s="271">
        <v>87468.7</v>
      </c>
      <c r="J24" s="271">
        <v>87195</v>
      </c>
      <c r="K24" s="271">
        <v>90595.6</v>
      </c>
      <c r="L24" s="271">
        <v>94079.8</v>
      </c>
      <c r="M24" s="293">
        <f>SUM(G24:L24)</f>
        <v>506210.49999999994</v>
      </c>
      <c r="N24" s="307">
        <v>103454.5</v>
      </c>
      <c r="O24" s="28">
        <v>107410</v>
      </c>
      <c r="P24" s="28">
        <v>107410</v>
      </c>
      <c r="Q24" s="28">
        <v>107410</v>
      </c>
      <c r="R24" s="27">
        <f t="shared" si="8"/>
        <v>425684.5</v>
      </c>
      <c r="S24" s="20">
        <f>R24+M24</f>
        <v>931895</v>
      </c>
      <c r="T24" s="7"/>
    </row>
    <row r="25" spans="1:20" ht="50.25" customHeight="1" x14ac:dyDescent="0.2">
      <c r="A25" s="187"/>
      <c r="B25" s="122" t="s">
        <v>106</v>
      </c>
      <c r="C25" s="128">
        <v>0.5</v>
      </c>
      <c r="D25" s="217" t="s">
        <v>153</v>
      </c>
      <c r="E25" s="128" t="s">
        <v>11</v>
      </c>
      <c r="F25" s="122"/>
      <c r="G25" s="138">
        <v>720</v>
      </c>
      <c r="H25" s="138">
        <v>720</v>
      </c>
      <c r="I25" s="138">
        <v>720</v>
      </c>
      <c r="J25" s="138">
        <v>720</v>
      </c>
      <c r="K25" s="138">
        <v>720</v>
      </c>
      <c r="L25" s="138">
        <v>350</v>
      </c>
      <c r="M25" s="292">
        <v>350</v>
      </c>
      <c r="N25" s="306">
        <v>550</v>
      </c>
      <c r="O25" s="66">
        <v>560</v>
      </c>
      <c r="P25" s="66">
        <v>565</v>
      </c>
      <c r="Q25" s="66">
        <v>570</v>
      </c>
      <c r="R25" s="38">
        <v>550</v>
      </c>
      <c r="S25" s="51">
        <f t="shared" ref="S25:S27" si="10">R25</f>
        <v>550</v>
      </c>
      <c r="T25" s="8"/>
    </row>
    <row r="26" spans="1:20" ht="52.5" customHeight="1" x14ac:dyDescent="0.2">
      <c r="A26" s="187"/>
      <c r="B26" s="189" t="s">
        <v>105</v>
      </c>
      <c r="C26" s="124">
        <v>0.25</v>
      </c>
      <c r="D26" s="217" t="s">
        <v>153</v>
      </c>
      <c r="E26" s="124" t="s">
        <v>42</v>
      </c>
      <c r="F26" s="126"/>
      <c r="G26" s="138">
        <v>87</v>
      </c>
      <c r="H26" s="138">
        <v>87</v>
      </c>
      <c r="I26" s="138">
        <v>87</v>
      </c>
      <c r="J26" s="138">
        <v>87</v>
      </c>
      <c r="K26" s="138">
        <v>87</v>
      </c>
      <c r="L26" s="138">
        <v>83</v>
      </c>
      <c r="M26" s="292">
        <v>83</v>
      </c>
      <c r="N26" s="308">
        <v>83</v>
      </c>
      <c r="O26" s="80">
        <v>84</v>
      </c>
      <c r="P26" s="80">
        <v>84</v>
      </c>
      <c r="Q26" s="80">
        <v>84</v>
      </c>
      <c r="R26" s="79">
        <v>84</v>
      </c>
      <c r="S26" s="51">
        <f t="shared" si="10"/>
        <v>84</v>
      </c>
      <c r="T26" s="7"/>
    </row>
    <row r="27" spans="1:20" s="3" customFormat="1" ht="51" customHeight="1" x14ac:dyDescent="0.2">
      <c r="A27" s="187"/>
      <c r="B27" s="122" t="s">
        <v>104</v>
      </c>
      <c r="C27" s="128">
        <v>0.25</v>
      </c>
      <c r="D27" s="217" t="s">
        <v>153</v>
      </c>
      <c r="E27" s="128" t="s">
        <v>63</v>
      </c>
      <c r="F27" s="122"/>
      <c r="G27" s="138">
        <v>2840</v>
      </c>
      <c r="H27" s="138">
        <v>2840</v>
      </c>
      <c r="I27" s="138">
        <v>2840</v>
      </c>
      <c r="J27" s="138">
        <v>2840</v>
      </c>
      <c r="K27" s="138">
        <v>2840</v>
      </c>
      <c r="L27" s="138">
        <v>2300</v>
      </c>
      <c r="M27" s="292">
        <v>2300</v>
      </c>
      <c r="N27" s="306">
        <v>2100</v>
      </c>
      <c r="O27" s="66">
        <v>2100</v>
      </c>
      <c r="P27" s="66">
        <v>2200</v>
      </c>
      <c r="Q27" s="66">
        <v>2300</v>
      </c>
      <c r="R27" s="38">
        <v>2100</v>
      </c>
      <c r="S27" s="51">
        <f t="shared" si="10"/>
        <v>2100</v>
      </c>
      <c r="T27" s="8"/>
    </row>
    <row r="28" spans="1:20" s="3" customFormat="1" ht="30" customHeight="1" x14ac:dyDescent="0.2">
      <c r="A28" s="440" t="s">
        <v>15</v>
      </c>
      <c r="B28" s="383" t="s">
        <v>103</v>
      </c>
      <c r="C28" s="374"/>
      <c r="D28" s="374" t="s">
        <v>153</v>
      </c>
      <c r="E28" s="374" t="s">
        <v>7</v>
      </c>
      <c r="F28" s="122" t="s">
        <v>8</v>
      </c>
      <c r="G28" s="139">
        <f>SUM(G29:G30)</f>
        <v>7366</v>
      </c>
      <c r="H28" s="139">
        <f t="shared" ref="H28:M28" si="11">SUM(H29:H30)</f>
        <v>5976.6</v>
      </c>
      <c r="I28" s="139">
        <f t="shared" si="11"/>
        <v>2326.3000000000002</v>
      </c>
      <c r="J28" s="139">
        <f t="shared" si="11"/>
        <v>6605.8</v>
      </c>
      <c r="K28" s="139">
        <f t="shared" si="11"/>
        <v>15001.2</v>
      </c>
      <c r="L28" s="139">
        <f t="shared" si="11"/>
        <v>17281.2</v>
      </c>
      <c r="M28" s="293">
        <f t="shared" si="11"/>
        <v>54557.100000000006</v>
      </c>
      <c r="N28" s="304">
        <f>N29+N30</f>
        <v>11558.8</v>
      </c>
      <c r="O28" s="24">
        <f>O29+O30</f>
        <v>4000</v>
      </c>
      <c r="P28" s="24">
        <f>P29+P30</f>
        <v>6500</v>
      </c>
      <c r="Q28" s="24">
        <f>Q29+Q30</f>
        <v>6500</v>
      </c>
      <c r="R28" s="25">
        <f>SUM(N28:Q28)</f>
        <v>28558.799999999999</v>
      </c>
      <c r="S28" s="40">
        <f>R28+M28</f>
        <v>83115.900000000009</v>
      </c>
      <c r="T28" s="4"/>
    </row>
    <row r="29" spans="1:20" ht="30" customHeight="1" x14ac:dyDescent="0.2">
      <c r="A29" s="438"/>
      <c r="B29" s="384"/>
      <c r="C29" s="376"/>
      <c r="D29" s="376"/>
      <c r="E29" s="376"/>
      <c r="F29" s="122" t="s">
        <v>38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6936.3</v>
      </c>
      <c r="M29" s="293">
        <f>SUM(G29:L29)</f>
        <v>6936.3</v>
      </c>
      <c r="N29" s="307"/>
      <c r="O29" s="28"/>
      <c r="P29" s="26"/>
      <c r="Q29" s="26"/>
      <c r="R29" s="27">
        <f>SUM(N29:Q29)</f>
        <v>0</v>
      </c>
      <c r="S29" s="20">
        <f>R29+M29</f>
        <v>6936.3</v>
      </c>
      <c r="T29" s="4"/>
    </row>
    <row r="30" spans="1:20" s="3" customFormat="1" ht="41.25" customHeight="1" x14ac:dyDescent="0.2">
      <c r="A30" s="438"/>
      <c r="B30" s="385"/>
      <c r="C30" s="375"/>
      <c r="D30" s="375"/>
      <c r="E30" s="375"/>
      <c r="F30" s="122" t="s">
        <v>10</v>
      </c>
      <c r="G30" s="139">
        <v>7366</v>
      </c>
      <c r="H30" s="139">
        <v>5976.6</v>
      </c>
      <c r="I30" s="139">
        <v>2326.3000000000002</v>
      </c>
      <c r="J30" s="139">
        <v>6605.8</v>
      </c>
      <c r="K30" s="139">
        <v>15001.2</v>
      </c>
      <c r="L30" s="139">
        <v>10344.9</v>
      </c>
      <c r="M30" s="293">
        <f>SUM(G30:L30)</f>
        <v>47620.800000000003</v>
      </c>
      <c r="N30" s="307">
        <v>11558.8</v>
      </c>
      <c r="O30" s="28">
        <v>4000</v>
      </c>
      <c r="P30" s="26">
        <v>6500</v>
      </c>
      <c r="Q30" s="26">
        <v>6500</v>
      </c>
      <c r="R30" s="27">
        <f>SUM(N30:Q30)</f>
        <v>28558.799999999999</v>
      </c>
      <c r="S30" s="20">
        <f>R30+M30</f>
        <v>76179.600000000006</v>
      </c>
      <c r="T30" s="4"/>
    </row>
    <row r="31" spans="1:20" s="3" customFormat="1" ht="69" customHeight="1" x14ac:dyDescent="0.2">
      <c r="A31" s="438"/>
      <c r="B31" s="122" t="s">
        <v>102</v>
      </c>
      <c r="C31" s="128">
        <v>0.5</v>
      </c>
      <c r="D31" s="217" t="s">
        <v>153</v>
      </c>
      <c r="E31" s="128" t="s">
        <v>16</v>
      </c>
      <c r="F31" s="122"/>
      <c r="G31" s="161">
        <v>100</v>
      </c>
      <c r="H31" s="161">
        <v>100</v>
      </c>
      <c r="I31" s="161">
        <v>100</v>
      </c>
      <c r="J31" s="161">
        <v>100</v>
      </c>
      <c r="K31" s="161">
        <v>100</v>
      </c>
      <c r="L31" s="147">
        <v>100</v>
      </c>
      <c r="M31" s="328">
        <v>100</v>
      </c>
      <c r="N31" s="309">
        <v>100</v>
      </c>
      <c r="O31" s="62">
        <v>100</v>
      </c>
      <c r="P31" s="62">
        <v>100</v>
      </c>
      <c r="Q31" s="62">
        <v>100</v>
      </c>
      <c r="R31" s="77">
        <v>100</v>
      </c>
      <c r="S31" s="51">
        <f t="shared" ref="S31:S40" si="12">R31</f>
        <v>100</v>
      </c>
      <c r="T31" s="9"/>
    </row>
    <row r="32" spans="1:20" s="3" customFormat="1" ht="84" customHeight="1" x14ac:dyDescent="0.2">
      <c r="A32" s="439"/>
      <c r="B32" s="122" t="s">
        <v>101</v>
      </c>
      <c r="C32" s="128">
        <v>0.5</v>
      </c>
      <c r="D32" s="217" t="s">
        <v>153</v>
      </c>
      <c r="E32" s="128" t="s">
        <v>16</v>
      </c>
      <c r="F32" s="122"/>
      <c r="G32" s="161">
        <v>100</v>
      </c>
      <c r="H32" s="161">
        <v>100</v>
      </c>
      <c r="I32" s="161">
        <v>100</v>
      </c>
      <c r="J32" s="161">
        <v>100</v>
      </c>
      <c r="K32" s="161">
        <v>100</v>
      </c>
      <c r="L32" s="147">
        <v>100</v>
      </c>
      <c r="M32" s="328">
        <v>100</v>
      </c>
      <c r="N32" s="309">
        <v>100</v>
      </c>
      <c r="O32" s="62">
        <v>100</v>
      </c>
      <c r="P32" s="62">
        <v>100</v>
      </c>
      <c r="Q32" s="62">
        <v>100</v>
      </c>
      <c r="R32" s="77">
        <v>100</v>
      </c>
      <c r="S32" s="51">
        <f t="shared" si="12"/>
        <v>100</v>
      </c>
      <c r="T32" s="9"/>
    </row>
    <row r="33" spans="1:20" ht="54" customHeight="1" x14ac:dyDescent="0.2">
      <c r="A33" s="188" t="s">
        <v>17</v>
      </c>
      <c r="B33" s="122" t="s">
        <v>100</v>
      </c>
      <c r="C33" s="128"/>
      <c r="D33" s="217" t="s">
        <v>153</v>
      </c>
      <c r="E33" s="128" t="s">
        <v>7</v>
      </c>
      <c r="F33" s="122" t="s">
        <v>10</v>
      </c>
      <c r="G33" s="139">
        <v>3400</v>
      </c>
      <c r="H33" s="121">
        <v>1400</v>
      </c>
      <c r="I33" s="121">
        <v>400</v>
      </c>
      <c r="J33" s="121">
        <v>1500</v>
      </c>
      <c r="K33" s="121">
        <v>1500</v>
      </c>
      <c r="L33" s="121">
        <v>1500</v>
      </c>
      <c r="M33" s="329">
        <f>SUM(G33:L33)</f>
        <v>9700</v>
      </c>
      <c r="N33" s="304">
        <v>1500</v>
      </c>
      <c r="O33" s="24">
        <v>1500</v>
      </c>
      <c r="P33" s="24">
        <v>1500</v>
      </c>
      <c r="Q33" s="24">
        <v>1500</v>
      </c>
      <c r="R33" s="25">
        <f>SUM(N33:Q33)</f>
        <v>6000</v>
      </c>
      <c r="S33" s="40">
        <f>R33+M33</f>
        <v>15700</v>
      </c>
      <c r="T33" s="4"/>
    </row>
    <row r="34" spans="1:20" ht="37.5" customHeight="1" x14ac:dyDescent="0.2">
      <c r="A34" s="187"/>
      <c r="B34" s="122" t="s">
        <v>99</v>
      </c>
      <c r="C34" s="128">
        <v>0.5</v>
      </c>
      <c r="D34" s="217" t="s">
        <v>153</v>
      </c>
      <c r="E34" s="128" t="s">
        <v>18</v>
      </c>
      <c r="F34" s="122"/>
      <c r="G34" s="138">
        <v>3570</v>
      </c>
      <c r="H34" s="138">
        <v>3570</v>
      </c>
      <c r="I34" s="138">
        <v>4500</v>
      </c>
      <c r="J34" s="138">
        <v>4500</v>
      </c>
      <c r="K34" s="138">
        <v>4500</v>
      </c>
      <c r="L34" s="138">
        <v>4000</v>
      </c>
      <c r="M34" s="292">
        <f>L34</f>
        <v>4000</v>
      </c>
      <c r="N34" s="306">
        <v>4000</v>
      </c>
      <c r="O34" s="63">
        <v>4000</v>
      </c>
      <c r="P34" s="63">
        <v>4000</v>
      </c>
      <c r="Q34" s="63">
        <v>4000</v>
      </c>
      <c r="R34" s="38">
        <f>Q34</f>
        <v>4000</v>
      </c>
      <c r="S34" s="51">
        <f t="shared" si="12"/>
        <v>4000</v>
      </c>
      <c r="T34" s="6"/>
    </row>
    <row r="35" spans="1:20" ht="34.5" customHeight="1" x14ac:dyDescent="0.2">
      <c r="A35" s="190"/>
      <c r="B35" s="122" t="s">
        <v>98</v>
      </c>
      <c r="C35" s="128">
        <v>0.25</v>
      </c>
      <c r="D35" s="217" t="s">
        <v>153</v>
      </c>
      <c r="E35" s="128" t="s">
        <v>19</v>
      </c>
      <c r="F35" s="122"/>
      <c r="G35" s="138">
        <v>84</v>
      </c>
      <c r="H35" s="138">
        <v>84</v>
      </c>
      <c r="I35" s="138">
        <v>85</v>
      </c>
      <c r="J35" s="138">
        <v>85</v>
      </c>
      <c r="K35" s="138">
        <v>85</v>
      </c>
      <c r="L35" s="138">
        <v>70</v>
      </c>
      <c r="M35" s="292">
        <f t="shared" ref="M35:M40" si="13">L35</f>
        <v>70</v>
      </c>
      <c r="N35" s="306">
        <v>70</v>
      </c>
      <c r="O35" s="63">
        <v>67</v>
      </c>
      <c r="P35" s="63">
        <v>70</v>
      </c>
      <c r="Q35" s="63">
        <v>76</v>
      </c>
      <c r="R35" s="38">
        <f>Q35</f>
        <v>76</v>
      </c>
      <c r="S35" s="51">
        <f t="shared" si="12"/>
        <v>76</v>
      </c>
      <c r="T35" s="7"/>
    </row>
    <row r="36" spans="1:20" ht="120.75" customHeight="1" x14ac:dyDescent="0.2">
      <c r="A36" s="187"/>
      <c r="B36" s="122" t="s">
        <v>97</v>
      </c>
      <c r="C36" s="191">
        <v>0.25</v>
      </c>
      <c r="D36" s="217" t="s">
        <v>153</v>
      </c>
      <c r="E36" s="128" t="s">
        <v>11</v>
      </c>
      <c r="F36" s="122"/>
      <c r="G36" s="138">
        <v>0</v>
      </c>
      <c r="H36" s="138">
        <v>0</v>
      </c>
      <c r="I36" s="138">
        <v>87</v>
      </c>
      <c r="J36" s="138">
        <v>87</v>
      </c>
      <c r="K36" s="138">
        <v>87</v>
      </c>
      <c r="L36" s="138">
        <v>85</v>
      </c>
      <c r="M36" s="292">
        <f t="shared" si="13"/>
        <v>85</v>
      </c>
      <c r="N36" s="306">
        <v>85</v>
      </c>
      <c r="O36" s="63">
        <v>87</v>
      </c>
      <c r="P36" s="63">
        <v>90</v>
      </c>
      <c r="Q36" s="63">
        <v>95</v>
      </c>
      <c r="R36" s="38">
        <f>Q36</f>
        <v>95</v>
      </c>
      <c r="S36" s="51">
        <f t="shared" si="12"/>
        <v>95</v>
      </c>
      <c r="T36" s="7"/>
    </row>
    <row r="37" spans="1:20" ht="86.25" customHeight="1" x14ac:dyDescent="0.2">
      <c r="A37" s="188" t="s">
        <v>20</v>
      </c>
      <c r="B37" s="122" t="s">
        <v>96</v>
      </c>
      <c r="C37" s="191"/>
      <c r="D37" s="217" t="s">
        <v>153</v>
      </c>
      <c r="E37" s="128" t="s">
        <v>7</v>
      </c>
      <c r="F37" s="122" t="s">
        <v>10</v>
      </c>
      <c r="G37" s="139">
        <v>5000</v>
      </c>
      <c r="H37" s="139">
        <v>5395.2</v>
      </c>
      <c r="I37" s="139">
        <v>3550</v>
      </c>
      <c r="J37" s="139">
        <v>6500</v>
      </c>
      <c r="K37" s="139">
        <v>6000</v>
      </c>
      <c r="L37" s="139">
        <v>6000</v>
      </c>
      <c r="M37" s="329">
        <f>SUM(G37:L37)</f>
        <v>32445.200000000001</v>
      </c>
      <c r="N37" s="304">
        <v>6000</v>
      </c>
      <c r="O37" s="24">
        <v>6000</v>
      </c>
      <c r="P37" s="24">
        <v>6000</v>
      </c>
      <c r="Q37" s="24">
        <v>6000</v>
      </c>
      <c r="R37" s="25">
        <f>SUM(N37:Q37)</f>
        <v>24000</v>
      </c>
      <c r="S37" s="40">
        <f>R37+M37</f>
        <v>56445.2</v>
      </c>
      <c r="T37" s="10"/>
    </row>
    <row r="38" spans="1:20" ht="69.75" customHeight="1" x14ac:dyDescent="0.2">
      <c r="A38" s="190"/>
      <c r="B38" s="122" t="s">
        <v>95</v>
      </c>
      <c r="C38" s="191">
        <v>0.5</v>
      </c>
      <c r="D38" s="217" t="s">
        <v>153</v>
      </c>
      <c r="E38" s="128" t="s">
        <v>11</v>
      </c>
      <c r="F38" s="122"/>
      <c r="G38" s="138">
        <v>0</v>
      </c>
      <c r="H38" s="138">
        <v>0</v>
      </c>
      <c r="I38" s="138">
        <v>60</v>
      </c>
      <c r="J38" s="138">
        <v>60</v>
      </c>
      <c r="K38" s="138">
        <v>60</v>
      </c>
      <c r="L38" s="138">
        <v>55</v>
      </c>
      <c r="M38" s="292">
        <f t="shared" si="13"/>
        <v>55</v>
      </c>
      <c r="N38" s="306">
        <v>55</v>
      </c>
      <c r="O38" s="63">
        <v>52</v>
      </c>
      <c r="P38" s="63">
        <v>53</v>
      </c>
      <c r="Q38" s="63">
        <v>55</v>
      </c>
      <c r="R38" s="38">
        <f>Q38</f>
        <v>55</v>
      </c>
      <c r="S38" s="51">
        <f t="shared" si="12"/>
        <v>55</v>
      </c>
      <c r="T38" s="7"/>
    </row>
    <row r="39" spans="1:20" ht="100.5" customHeight="1" x14ac:dyDescent="0.2">
      <c r="A39" s="190"/>
      <c r="B39" s="126" t="s">
        <v>94</v>
      </c>
      <c r="C39" s="192">
        <v>0.25</v>
      </c>
      <c r="D39" s="217" t="s">
        <v>153</v>
      </c>
      <c r="E39" s="124" t="s">
        <v>11</v>
      </c>
      <c r="F39" s="122"/>
      <c r="G39" s="138">
        <v>135</v>
      </c>
      <c r="H39" s="138">
        <v>135</v>
      </c>
      <c r="I39" s="138">
        <v>75</v>
      </c>
      <c r="J39" s="138">
        <v>75</v>
      </c>
      <c r="K39" s="138">
        <v>75</v>
      </c>
      <c r="L39" s="138">
        <v>30</v>
      </c>
      <c r="M39" s="292">
        <f t="shared" si="13"/>
        <v>30</v>
      </c>
      <c r="N39" s="306">
        <v>30</v>
      </c>
      <c r="O39" s="63">
        <v>70</v>
      </c>
      <c r="P39" s="63">
        <v>75</v>
      </c>
      <c r="Q39" s="63">
        <v>80</v>
      </c>
      <c r="R39" s="38">
        <f>Q39</f>
        <v>80</v>
      </c>
      <c r="S39" s="51">
        <f t="shared" si="12"/>
        <v>80</v>
      </c>
      <c r="T39" s="11"/>
    </row>
    <row r="40" spans="1:20" ht="98.25" customHeight="1" x14ac:dyDescent="0.2">
      <c r="A40" s="190"/>
      <c r="B40" s="126" t="s">
        <v>93</v>
      </c>
      <c r="C40" s="192">
        <v>0.25</v>
      </c>
      <c r="D40" s="217" t="s">
        <v>153</v>
      </c>
      <c r="E40" s="124" t="s">
        <v>19</v>
      </c>
      <c r="F40" s="122"/>
      <c r="G40" s="138">
        <v>0</v>
      </c>
      <c r="H40" s="138">
        <v>0</v>
      </c>
      <c r="I40" s="138">
        <v>15</v>
      </c>
      <c r="J40" s="138">
        <v>15</v>
      </c>
      <c r="K40" s="138">
        <v>15</v>
      </c>
      <c r="L40" s="138">
        <v>10</v>
      </c>
      <c r="M40" s="292">
        <f t="shared" si="13"/>
        <v>10</v>
      </c>
      <c r="N40" s="306">
        <v>10</v>
      </c>
      <c r="O40" s="63">
        <v>34</v>
      </c>
      <c r="P40" s="63">
        <v>37</v>
      </c>
      <c r="Q40" s="63">
        <v>40</v>
      </c>
      <c r="R40" s="38">
        <f>Q40</f>
        <v>40</v>
      </c>
      <c r="S40" s="51">
        <f t="shared" si="12"/>
        <v>40</v>
      </c>
      <c r="T40" s="11"/>
    </row>
    <row r="41" spans="1:20" ht="65.25" customHeight="1" x14ac:dyDescent="0.2">
      <c r="A41" s="193" t="s">
        <v>21</v>
      </c>
      <c r="B41" s="126" t="s">
        <v>92</v>
      </c>
      <c r="C41" s="192"/>
      <c r="D41" s="217" t="s">
        <v>153</v>
      </c>
      <c r="E41" s="124" t="s">
        <v>7</v>
      </c>
      <c r="F41" s="122" t="s">
        <v>10</v>
      </c>
      <c r="G41" s="143">
        <v>300</v>
      </c>
      <c r="H41" s="143">
        <v>300</v>
      </c>
      <c r="I41" s="143">
        <v>300</v>
      </c>
      <c r="J41" s="143">
        <v>300</v>
      </c>
      <c r="K41" s="143">
        <v>300</v>
      </c>
      <c r="L41" s="143">
        <v>300</v>
      </c>
      <c r="M41" s="293">
        <f>SUM(G41:L41)</f>
        <v>1800</v>
      </c>
      <c r="N41" s="304">
        <v>300</v>
      </c>
      <c r="O41" s="24">
        <v>300</v>
      </c>
      <c r="P41" s="24">
        <v>300</v>
      </c>
      <c r="Q41" s="24">
        <v>300</v>
      </c>
      <c r="R41" s="30">
        <f>SUM(N41:Q41)</f>
        <v>1200</v>
      </c>
      <c r="S41" s="40">
        <f>R41+M41</f>
        <v>3000</v>
      </c>
      <c r="T41" s="4"/>
    </row>
    <row r="42" spans="1:20" ht="54.75" hidden="1" customHeight="1" x14ac:dyDescent="0.2">
      <c r="A42" s="194"/>
      <c r="B42" s="141" t="s">
        <v>82</v>
      </c>
      <c r="C42" s="195">
        <v>0.5</v>
      </c>
      <c r="D42" s="195"/>
      <c r="E42" s="136" t="s">
        <v>42</v>
      </c>
      <c r="F42" s="141"/>
      <c r="G42" s="130"/>
      <c r="H42" s="130"/>
      <c r="I42" s="130"/>
      <c r="J42" s="130"/>
      <c r="K42" s="130"/>
      <c r="L42" s="130"/>
      <c r="M42" s="330"/>
      <c r="N42" s="310"/>
      <c r="O42" s="64">
        <v>3</v>
      </c>
      <c r="P42" s="64">
        <v>3</v>
      </c>
      <c r="Q42" s="64">
        <v>3</v>
      </c>
      <c r="R42" s="99">
        <v>3</v>
      </c>
      <c r="S42" s="51">
        <v>3</v>
      </c>
      <c r="T42" s="4"/>
    </row>
    <row r="43" spans="1:20" ht="30" customHeight="1" x14ac:dyDescent="0.2">
      <c r="A43" s="389" t="s">
        <v>22</v>
      </c>
      <c r="B43" s="383" t="s">
        <v>91</v>
      </c>
      <c r="C43" s="374"/>
      <c r="D43" s="374" t="s">
        <v>153</v>
      </c>
      <c r="E43" s="374" t="s">
        <v>7</v>
      </c>
      <c r="F43" s="126" t="s">
        <v>8</v>
      </c>
      <c r="G43" s="272">
        <f>SUM(G44:G45)</f>
        <v>0</v>
      </c>
      <c r="H43" s="272">
        <f t="shared" ref="H43:M43" si="14">SUM(H44:H45)</f>
        <v>0</v>
      </c>
      <c r="I43" s="272">
        <f t="shared" si="14"/>
        <v>0</v>
      </c>
      <c r="J43" s="272">
        <f t="shared" si="14"/>
        <v>0</v>
      </c>
      <c r="K43" s="272">
        <f t="shared" si="14"/>
        <v>471.6</v>
      </c>
      <c r="L43" s="272">
        <f t="shared" si="14"/>
        <v>485</v>
      </c>
      <c r="M43" s="330">
        <f t="shared" si="14"/>
        <v>956.59999999999991</v>
      </c>
      <c r="N43" s="304">
        <f>N44+N45</f>
        <v>410</v>
      </c>
      <c r="O43" s="24">
        <f>O44+O45</f>
        <v>500</v>
      </c>
      <c r="P43" s="24">
        <f>P44+P45</f>
        <v>500</v>
      </c>
      <c r="Q43" s="24">
        <f>Q44+Q45</f>
        <v>500</v>
      </c>
      <c r="R43" s="30">
        <f>SUM(N43:Q43)</f>
        <v>1910</v>
      </c>
      <c r="S43" s="40">
        <f>R43+M43</f>
        <v>2866.6</v>
      </c>
      <c r="T43" s="4"/>
    </row>
    <row r="44" spans="1:20" s="3" customFormat="1" ht="34.5" customHeight="1" x14ac:dyDescent="0.2">
      <c r="A44" s="390"/>
      <c r="B44" s="384"/>
      <c r="C44" s="376"/>
      <c r="D44" s="376"/>
      <c r="E44" s="376"/>
      <c r="F44" s="122" t="s">
        <v>38</v>
      </c>
      <c r="G44" s="139">
        <v>0</v>
      </c>
      <c r="H44" s="139">
        <v>0</v>
      </c>
      <c r="I44" s="139">
        <v>0</v>
      </c>
      <c r="J44" s="139">
        <v>0</v>
      </c>
      <c r="K44" s="139">
        <v>103.3</v>
      </c>
      <c r="L44" s="139">
        <v>200</v>
      </c>
      <c r="M44" s="293">
        <f>SUM(G44:L44)</f>
        <v>303.3</v>
      </c>
      <c r="N44" s="307">
        <v>0</v>
      </c>
      <c r="O44" s="28">
        <v>0</v>
      </c>
      <c r="P44" s="28">
        <v>0</v>
      </c>
      <c r="Q44" s="28">
        <v>0</v>
      </c>
      <c r="R44" s="32">
        <f>SUM(N44:Q44)</f>
        <v>0</v>
      </c>
      <c r="S44" s="20">
        <f>R44+M44</f>
        <v>303.3</v>
      </c>
      <c r="T44" s="4"/>
    </row>
    <row r="45" spans="1:20" s="3" customFormat="1" ht="30" customHeight="1" x14ac:dyDescent="0.2">
      <c r="A45" s="391"/>
      <c r="B45" s="385"/>
      <c r="C45" s="375"/>
      <c r="D45" s="375"/>
      <c r="E45" s="375"/>
      <c r="F45" s="122" t="s">
        <v>10</v>
      </c>
      <c r="G45" s="139">
        <v>0</v>
      </c>
      <c r="H45" s="139">
        <v>0</v>
      </c>
      <c r="I45" s="139">
        <v>0</v>
      </c>
      <c r="J45" s="139">
        <v>0</v>
      </c>
      <c r="K45" s="139">
        <v>368.3</v>
      </c>
      <c r="L45" s="139">
        <v>285</v>
      </c>
      <c r="M45" s="293">
        <f>SUM(G45:L45)</f>
        <v>653.29999999999995</v>
      </c>
      <c r="N45" s="307">
        <v>410</v>
      </c>
      <c r="O45" s="28">
        <v>500</v>
      </c>
      <c r="P45" s="26">
        <v>500</v>
      </c>
      <c r="Q45" s="26">
        <v>500</v>
      </c>
      <c r="R45" s="32">
        <f>SUM(N45:Q45)</f>
        <v>1910</v>
      </c>
      <c r="S45" s="20">
        <f>R45+M45</f>
        <v>2563.3000000000002</v>
      </c>
      <c r="T45" s="4"/>
    </row>
    <row r="46" spans="1:20" s="3" customFormat="1" ht="78.75" hidden="1" customHeight="1" x14ac:dyDescent="0.2">
      <c r="A46" s="196"/>
      <c r="B46" s="160" t="s">
        <v>64</v>
      </c>
      <c r="C46" s="197">
        <v>1</v>
      </c>
      <c r="D46" s="197"/>
      <c r="E46" s="125" t="s">
        <v>11</v>
      </c>
      <c r="F46" s="122"/>
      <c r="G46" s="143"/>
      <c r="H46" s="143"/>
      <c r="I46" s="143"/>
      <c r="J46" s="143"/>
      <c r="K46" s="143"/>
      <c r="L46" s="139"/>
      <c r="M46" s="293"/>
      <c r="N46" s="310"/>
      <c r="O46" s="63">
        <v>20</v>
      </c>
      <c r="P46" s="63">
        <v>22</v>
      </c>
      <c r="Q46" s="63">
        <v>24</v>
      </c>
      <c r="R46" s="100">
        <f>Q46</f>
        <v>24</v>
      </c>
      <c r="S46" s="51">
        <f t="shared" ref="S46:S49" si="15">R46</f>
        <v>24</v>
      </c>
      <c r="T46" s="4"/>
    </row>
    <row r="47" spans="1:20" ht="50.1" customHeight="1" x14ac:dyDescent="0.2">
      <c r="A47" s="198" t="s">
        <v>23</v>
      </c>
      <c r="B47" s="126" t="s">
        <v>90</v>
      </c>
      <c r="C47" s="192"/>
      <c r="D47" s="217" t="s">
        <v>153</v>
      </c>
      <c r="E47" s="124" t="s">
        <v>7</v>
      </c>
      <c r="F47" s="122" t="s">
        <v>10</v>
      </c>
      <c r="G47" s="139">
        <v>0</v>
      </c>
      <c r="H47" s="139">
        <v>0</v>
      </c>
      <c r="I47" s="139">
        <v>380</v>
      </c>
      <c r="J47" s="139">
        <v>380</v>
      </c>
      <c r="K47" s="139">
        <v>400</v>
      </c>
      <c r="L47" s="139">
        <v>90</v>
      </c>
      <c r="M47" s="293">
        <f>SUM(G47:L47)</f>
        <v>1250</v>
      </c>
      <c r="N47" s="304">
        <v>95</v>
      </c>
      <c r="O47" s="24">
        <v>200</v>
      </c>
      <c r="P47" s="24">
        <v>200</v>
      </c>
      <c r="Q47" s="24">
        <v>200</v>
      </c>
      <c r="R47" s="30">
        <f>SUM(N47:Q47)</f>
        <v>695</v>
      </c>
      <c r="S47" s="40">
        <f>R47+M47</f>
        <v>1945</v>
      </c>
      <c r="T47" s="10"/>
    </row>
    <row r="48" spans="1:20" ht="50.1" hidden="1" customHeight="1" x14ac:dyDescent="0.2">
      <c r="A48" s="199"/>
      <c r="B48" s="160" t="s">
        <v>65</v>
      </c>
      <c r="C48" s="192">
        <v>1</v>
      </c>
      <c r="D48" s="192"/>
      <c r="E48" s="142" t="s">
        <v>11</v>
      </c>
      <c r="F48" s="122"/>
      <c r="G48" s="123"/>
      <c r="H48" s="123"/>
      <c r="I48" s="123"/>
      <c r="J48" s="123"/>
      <c r="K48" s="123"/>
      <c r="L48" s="121"/>
      <c r="M48" s="329"/>
      <c r="N48" s="310"/>
      <c r="O48" s="66">
        <v>70</v>
      </c>
      <c r="P48" s="66">
        <v>70</v>
      </c>
      <c r="Q48" s="66">
        <v>70</v>
      </c>
      <c r="R48" s="38">
        <v>70</v>
      </c>
      <c r="S48" s="51">
        <f t="shared" si="15"/>
        <v>70</v>
      </c>
      <c r="T48" s="10"/>
    </row>
    <row r="49" spans="1:20" ht="92.25" hidden="1" customHeight="1" x14ac:dyDescent="0.2">
      <c r="A49" s="199"/>
      <c r="B49" s="160" t="s">
        <v>66</v>
      </c>
      <c r="C49" s="192">
        <v>1</v>
      </c>
      <c r="D49" s="192"/>
      <c r="E49" s="142" t="s">
        <v>16</v>
      </c>
      <c r="F49" s="122"/>
      <c r="G49" s="123"/>
      <c r="H49" s="123"/>
      <c r="I49" s="123"/>
      <c r="J49" s="123"/>
      <c r="K49" s="123"/>
      <c r="L49" s="121"/>
      <c r="M49" s="329"/>
      <c r="N49" s="310"/>
      <c r="O49" s="65">
        <v>100</v>
      </c>
      <c r="P49" s="65">
        <v>100</v>
      </c>
      <c r="Q49" s="65">
        <v>100</v>
      </c>
      <c r="R49" s="58">
        <v>100</v>
      </c>
      <c r="S49" s="97">
        <f t="shared" si="15"/>
        <v>100</v>
      </c>
      <c r="T49" s="10"/>
    </row>
    <row r="50" spans="1:20" ht="33.950000000000003" customHeight="1" x14ac:dyDescent="0.2">
      <c r="A50" s="377" t="s">
        <v>24</v>
      </c>
      <c r="B50" s="380" t="s">
        <v>78</v>
      </c>
      <c r="C50" s="377"/>
      <c r="D50" s="377" t="s">
        <v>153</v>
      </c>
      <c r="E50" s="377" t="s">
        <v>7</v>
      </c>
      <c r="F50" s="219" t="s">
        <v>8</v>
      </c>
      <c r="G50" s="269">
        <f>SUM(G51:G53)</f>
        <v>41608.9</v>
      </c>
      <c r="H50" s="269">
        <f t="shared" ref="H50:M50" si="16">SUM(H51:H53)</f>
        <v>41707.9</v>
      </c>
      <c r="I50" s="269">
        <f t="shared" si="16"/>
        <v>49456</v>
      </c>
      <c r="J50" s="269">
        <f t="shared" si="16"/>
        <v>47114.7</v>
      </c>
      <c r="K50" s="269">
        <f t="shared" si="16"/>
        <v>49911.1</v>
      </c>
      <c r="L50" s="269">
        <f t="shared" si="16"/>
        <v>49906.2</v>
      </c>
      <c r="M50" s="326">
        <f t="shared" si="16"/>
        <v>279704.8</v>
      </c>
      <c r="N50" s="304" t="e">
        <f>N51+N52+N53</f>
        <v>#REF!</v>
      </c>
      <c r="O50" s="24" t="e">
        <f>O51+O52+O53</f>
        <v>#REF!</v>
      </c>
      <c r="P50" s="24" t="e">
        <f>P51+P52+P53</f>
        <v>#REF!</v>
      </c>
      <c r="Q50" s="24" t="e">
        <f>Q51+Q52+Q53</f>
        <v>#REF!</v>
      </c>
      <c r="R50" s="25" t="e">
        <f>SUM(N50:Q50)</f>
        <v>#REF!</v>
      </c>
      <c r="S50" s="40" t="e">
        <f t="shared" ref="S50:S61" si="17">R50+M50</f>
        <v>#REF!</v>
      </c>
      <c r="T50" s="4"/>
    </row>
    <row r="51" spans="1:20" s="3" customFormat="1" ht="33.950000000000003" customHeight="1" x14ac:dyDescent="0.2">
      <c r="A51" s="378"/>
      <c r="B51" s="381"/>
      <c r="C51" s="378"/>
      <c r="D51" s="378"/>
      <c r="E51" s="378"/>
      <c r="F51" s="219" t="s">
        <v>26</v>
      </c>
      <c r="G51" s="269">
        <f>G55+G66</f>
        <v>7.9</v>
      </c>
      <c r="H51" s="269">
        <f t="shared" ref="H51:L51" si="18">H55+H66</f>
        <v>7.9</v>
      </c>
      <c r="I51" s="269">
        <f t="shared" si="18"/>
        <v>6.6</v>
      </c>
      <c r="J51" s="269">
        <f t="shared" si="18"/>
        <v>0</v>
      </c>
      <c r="K51" s="269">
        <f t="shared" si="18"/>
        <v>0</v>
      </c>
      <c r="L51" s="269">
        <f t="shared" si="18"/>
        <v>0</v>
      </c>
      <c r="M51" s="326">
        <f>SUM(G51:L51)</f>
        <v>22.4</v>
      </c>
      <c r="N51" s="305" t="e">
        <f>N55+N66+#REF!</f>
        <v>#REF!</v>
      </c>
      <c r="O51" s="26" t="e">
        <f>O55+O66+#REF!</f>
        <v>#REF!</v>
      </c>
      <c r="P51" s="26" t="e">
        <f>P55+P66+#REF!</f>
        <v>#REF!</v>
      </c>
      <c r="Q51" s="26" t="e">
        <f>Q55+Q66+#REF!</f>
        <v>#REF!</v>
      </c>
      <c r="R51" s="27" t="e">
        <f>SUM(N51:Q51)</f>
        <v>#REF!</v>
      </c>
      <c r="S51" s="20" t="e">
        <f t="shared" si="17"/>
        <v>#REF!</v>
      </c>
      <c r="T51" s="4"/>
    </row>
    <row r="52" spans="1:20" s="3" customFormat="1" ht="33.950000000000003" customHeight="1" x14ac:dyDescent="0.2">
      <c r="A52" s="378"/>
      <c r="B52" s="381"/>
      <c r="C52" s="378"/>
      <c r="D52" s="378"/>
      <c r="E52" s="378"/>
      <c r="F52" s="219" t="s">
        <v>38</v>
      </c>
      <c r="G52" s="269">
        <f t="shared" ref="G52:L52" si="19">G56</f>
        <v>0</v>
      </c>
      <c r="H52" s="269">
        <f t="shared" si="19"/>
        <v>0</v>
      </c>
      <c r="I52" s="269">
        <f t="shared" si="19"/>
        <v>0</v>
      </c>
      <c r="J52" s="269">
        <f t="shared" si="19"/>
        <v>0</v>
      </c>
      <c r="K52" s="269">
        <f t="shared" si="19"/>
        <v>0</v>
      </c>
      <c r="L52" s="269">
        <f t="shared" si="19"/>
        <v>0</v>
      </c>
      <c r="M52" s="326">
        <f>SUM(G52:L52)</f>
        <v>0</v>
      </c>
      <c r="N52" s="305">
        <f>N56</f>
        <v>166.9</v>
      </c>
      <c r="O52" s="26">
        <f>O56</f>
        <v>131.1</v>
      </c>
      <c r="P52" s="26">
        <f>P56</f>
        <v>131.1</v>
      </c>
      <c r="Q52" s="26">
        <f>Q56</f>
        <v>131.1</v>
      </c>
      <c r="R52" s="27">
        <f>SUM(N52:Q52)</f>
        <v>560.20000000000005</v>
      </c>
      <c r="S52" s="20">
        <f t="shared" si="17"/>
        <v>560.20000000000005</v>
      </c>
      <c r="T52" s="4"/>
    </row>
    <row r="53" spans="1:20" ht="33.950000000000003" customHeight="1" x14ac:dyDescent="0.2">
      <c r="A53" s="379"/>
      <c r="B53" s="382"/>
      <c r="C53" s="379"/>
      <c r="D53" s="379"/>
      <c r="E53" s="379"/>
      <c r="F53" s="219" t="s">
        <v>10</v>
      </c>
      <c r="G53" s="269">
        <f>G57+G67</f>
        <v>41601</v>
      </c>
      <c r="H53" s="269">
        <f t="shared" ref="H53:L53" si="20">H57+H67</f>
        <v>41700</v>
      </c>
      <c r="I53" s="269">
        <f t="shared" si="20"/>
        <v>49449.4</v>
      </c>
      <c r="J53" s="269">
        <f t="shared" si="20"/>
        <v>47114.7</v>
      </c>
      <c r="K53" s="269">
        <f t="shared" si="20"/>
        <v>49911.1</v>
      </c>
      <c r="L53" s="269">
        <f t="shared" si="20"/>
        <v>49906.2</v>
      </c>
      <c r="M53" s="326">
        <f>SUM(G53:L53)</f>
        <v>279682.39999999997</v>
      </c>
      <c r="N53" s="305" t="e">
        <f>N57+N67+#REF!</f>
        <v>#REF!</v>
      </c>
      <c r="O53" s="26" t="e">
        <f>O57+O67+#REF!</f>
        <v>#REF!</v>
      </c>
      <c r="P53" s="26" t="e">
        <f>P57+P67+#REF!</f>
        <v>#REF!</v>
      </c>
      <c r="Q53" s="26" t="e">
        <f>Q57+Q67+#REF!</f>
        <v>#REF!</v>
      </c>
      <c r="R53" s="27" t="e">
        <f>R57+R67+#REF!</f>
        <v>#REF!</v>
      </c>
      <c r="S53" s="20" t="e">
        <f t="shared" si="17"/>
        <v>#REF!</v>
      </c>
      <c r="T53" s="4"/>
    </row>
    <row r="54" spans="1:20" ht="30" customHeight="1" x14ac:dyDescent="0.2">
      <c r="A54" s="374" t="s">
        <v>25</v>
      </c>
      <c r="B54" s="383" t="s">
        <v>89</v>
      </c>
      <c r="C54" s="374"/>
      <c r="D54" s="374" t="s">
        <v>153</v>
      </c>
      <c r="E54" s="374" t="s">
        <v>7</v>
      </c>
      <c r="F54" s="122" t="s">
        <v>8</v>
      </c>
      <c r="G54" s="143">
        <f>SUM(G55:G57)</f>
        <v>40536.9</v>
      </c>
      <c r="H54" s="143">
        <f t="shared" ref="H54:M54" si="21">SUM(H55:H57)</f>
        <v>40207.9</v>
      </c>
      <c r="I54" s="143">
        <f t="shared" si="21"/>
        <v>48526</v>
      </c>
      <c r="J54" s="143">
        <f t="shared" si="21"/>
        <v>45514.7</v>
      </c>
      <c r="K54" s="143">
        <f t="shared" si="21"/>
        <v>48071.1</v>
      </c>
      <c r="L54" s="143">
        <f t="shared" si="21"/>
        <v>48226.2</v>
      </c>
      <c r="M54" s="293">
        <f t="shared" si="21"/>
        <v>271082.8</v>
      </c>
      <c r="N54" s="304">
        <f>N55+N56+N57</f>
        <v>50355.1</v>
      </c>
      <c r="O54" s="24">
        <f>O55+O56+O57</f>
        <v>53669.9</v>
      </c>
      <c r="P54" s="24">
        <f>P55+P56+P57</f>
        <v>53669.9</v>
      </c>
      <c r="Q54" s="24">
        <f>Q55+Q56+Q57</f>
        <v>53669.9</v>
      </c>
      <c r="R54" s="25">
        <f>SUM(N54:Q54)</f>
        <v>211364.8</v>
      </c>
      <c r="S54" s="40">
        <f t="shared" si="17"/>
        <v>482447.6</v>
      </c>
      <c r="T54" s="4"/>
    </row>
    <row r="55" spans="1:20" s="3" customFormat="1" ht="30" customHeight="1" x14ac:dyDescent="0.2">
      <c r="A55" s="376"/>
      <c r="B55" s="384"/>
      <c r="C55" s="376"/>
      <c r="D55" s="376"/>
      <c r="E55" s="376"/>
      <c r="F55" s="122" t="s">
        <v>26</v>
      </c>
      <c r="G55" s="139">
        <v>7.9</v>
      </c>
      <c r="H55" s="139">
        <v>7.9</v>
      </c>
      <c r="I55" s="139">
        <v>6.6</v>
      </c>
      <c r="J55" s="139">
        <v>0</v>
      </c>
      <c r="K55" s="139">
        <v>0</v>
      </c>
      <c r="L55" s="139">
        <v>0</v>
      </c>
      <c r="M55" s="293">
        <f>SUM(G55:L55)</f>
        <v>22.4</v>
      </c>
      <c r="N55" s="307">
        <v>0</v>
      </c>
      <c r="O55" s="28">
        <v>291.8</v>
      </c>
      <c r="P55" s="28">
        <v>291.8</v>
      </c>
      <c r="Q55" s="28">
        <v>291.8</v>
      </c>
      <c r="R55" s="33">
        <f t="shared" ref="R55:R67" si="22">SUM(N55:Q55)</f>
        <v>875.40000000000009</v>
      </c>
      <c r="S55" s="20">
        <f t="shared" si="17"/>
        <v>897.80000000000007</v>
      </c>
      <c r="T55" s="4"/>
    </row>
    <row r="56" spans="1:20" s="3" customFormat="1" ht="30" customHeight="1" x14ac:dyDescent="0.2">
      <c r="A56" s="376"/>
      <c r="B56" s="384"/>
      <c r="C56" s="376"/>
      <c r="D56" s="376"/>
      <c r="E56" s="376"/>
      <c r="F56" s="122" t="s">
        <v>38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39">
        <v>0</v>
      </c>
      <c r="M56" s="293">
        <f>SUM(G56:L56)</f>
        <v>0</v>
      </c>
      <c r="N56" s="307">
        <v>166.9</v>
      </c>
      <c r="O56" s="28">
        <v>131.1</v>
      </c>
      <c r="P56" s="26">
        <v>131.1</v>
      </c>
      <c r="Q56" s="26">
        <v>131.1</v>
      </c>
      <c r="R56" s="33">
        <f t="shared" si="22"/>
        <v>560.20000000000005</v>
      </c>
      <c r="S56" s="20">
        <f t="shared" si="17"/>
        <v>560.20000000000005</v>
      </c>
      <c r="T56" s="4"/>
    </row>
    <row r="57" spans="1:20" s="3" customFormat="1" ht="30" customHeight="1" x14ac:dyDescent="0.2">
      <c r="A57" s="376"/>
      <c r="B57" s="385"/>
      <c r="C57" s="375"/>
      <c r="D57" s="375"/>
      <c r="E57" s="375"/>
      <c r="F57" s="122" t="s">
        <v>10</v>
      </c>
      <c r="G57" s="139">
        <v>40529</v>
      </c>
      <c r="H57" s="139">
        <v>40200</v>
      </c>
      <c r="I57" s="139">
        <v>48519.4</v>
      </c>
      <c r="J57" s="139">
        <v>45514.7</v>
      </c>
      <c r="K57" s="139">
        <v>48071.1</v>
      </c>
      <c r="L57" s="139">
        <v>48226.2</v>
      </c>
      <c r="M57" s="293">
        <f>SUM(G57:L57)</f>
        <v>271060.39999999997</v>
      </c>
      <c r="N57" s="307">
        <v>50188.2</v>
      </c>
      <c r="O57" s="28">
        <v>53247</v>
      </c>
      <c r="P57" s="26">
        <v>53247</v>
      </c>
      <c r="Q57" s="26">
        <v>53247</v>
      </c>
      <c r="R57" s="33">
        <f t="shared" si="22"/>
        <v>209929.2</v>
      </c>
      <c r="S57" s="20">
        <f t="shared" si="17"/>
        <v>480989.6</v>
      </c>
      <c r="T57" s="4"/>
    </row>
    <row r="58" spans="1:20" ht="30" hidden="1" customHeight="1" x14ac:dyDescent="0.2">
      <c r="A58" s="376"/>
      <c r="B58" s="468" t="s">
        <v>79</v>
      </c>
      <c r="C58" s="374"/>
      <c r="D58" s="374" t="s">
        <v>72</v>
      </c>
      <c r="E58" s="374" t="s">
        <v>7</v>
      </c>
      <c r="F58" s="122" t="s">
        <v>8</v>
      </c>
      <c r="G58" s="123"/>
      <c r="H58" s="123"/>
      <c r="I58" s="123"/>
      <c r="J58" s="123"/>
      <c r="K58" s="123"/>
      <c r="L58" s="121"/>
      <c r="M58" s="329"/>
      <c r="N58" s="310">
        <v>0</v>
      </c>
      <c r="O58" s="34">
        <f>O59+O60+O61</f>
        <v>469.9</v>
      </c>
      <c r="P58" s="34">
        <f>P59+P60+P61</f>
        <v>469.9</v>
      </c>
      <c r="Q58" s="34">
        <f>Q59+Q60+Q61</f>
        <v>469.9</v>
      </c>
      <c r="R58" s="35">
        <f t="shared" si="22"/>
        <v>1409.6999999999998</v>
      </c>
      <c r="S58" s="36">
        <f t="shared" si="17"/>
        <v>1409.6999999999998</v>
      </c>
      <c r="T58" s="4"/>
    </row>
    <row r="59" spans="1:20" ht="30" hidden="1" customHeight="1" x14ac:dyDescent="0.2">
      <c r="A59" s="376"/>
      <c r="B59" s="469"/>
      <c r="C59" s="376"/>
      <c r="D59" s="376"/>
      <c r="E59" s="376"/>
      <c r="F59" s="122" t="s">
        <v>26</v>
      </c>
      <c r="G59" s="123"/>
      <c r="H59" s="123"/>
      <c r="I59" s="123"/>
      <c r="J59" s="123"/>
      <c r="K59" s="123"/>
      <c r="L59" s="121"/>
      <c r="M59" s="329"/>
      <c r="N59" s="310">
        <v>0</v>
      </c>
      <c r="O59" s="34">
        <v>291.8</v>
      </c>
      <c r="P59" s="34">
        <v>291.8</v>
      </c>
      <c r="Q59" s="34">
        <v>291.8</v>
      </c>
      <c r="R59" s="35">
        <f t="shared" si="22"/>
        <v>875.40000000000009</v>
      </c>
      <c r="S59" s="36">
        <f t="shared" si="17"/>
        <v>875.40000000000009</v>
      </c>
      <c r="T59" s="4"/>
    </row>
    <row r="60" spans="1:20" ht="30" hidden="1" customHeight="1" x14ac:dyDescent="0.2">
      <c r="A60" s="376"/>
      <c r="B60" s="469"/>
      <c r="C60" s="376"/>
      <c r="D60" s="376"/>
      <c r="E60" s="376"/>
      <c r="F60" s="122" t="s">
        <v>38</v>
      </c>
      <c r="G60" s="123"/>
      <c r="H60" s="123"/>
      <c r="I60" s="123"/>
      <c r="J60" s="123"/>
      <c r="K60" s="123"/>
      <c r="L60" s="121"/>
      <c r="M60" s="329"/>
      <c r="N60" s="310">
        <v>0</v>
      </c>
      <c r="O60" s="34">
        <v>131.1</v>
      </c>
      <c r="P60" s="34">
        <v>131.1</v>
      </c>
      <c r="Q60" s="34">
        <v>131.1</v>
      </c>
      <c r="R60" s="35">
        <f t="shared" si="22"/>
        <v>393.29999999999995</v>
      </c>
      <c r="S60" s="36">
        <f t="shared" si="17"/>
        <v>393.29999999999995</v>
      </c>
      <c r="T60" s="4"/>
    </row>
    <row r="61" spans="1:20" ht="30" hidden="1" customHeight="1" x14ac:dyDescent="0.2">
      <c r="A61" s="376"/>
      <c r="B61" s="470"/>
      <c r="C61" s="375"/>
      <c r="D61" s="375"/>
      <c r="E61" s="375"/>
      <c r="F61" s="122" t="s">
        <v>10</v>
      </c>
      <c r="G61" s="123"/>
      <c r="H61" s="123"/>
      <c r="I61" s="123"/>
      <c r="J61" s="123"/>
      <c r="K61" s="123"/>
      <c r="L61" s="121"/>
      <c r="M61" s="329"/>
      <c r="N61" s="310">
        <v>0</v>
      </c>
      <c r="O61" s="34">
        <v>47</v>
      </c>
      <c r="P61" s="34">
        <v>47</v>
      </c>
      <c r="Q61" s="34">
        <v>47</v>
      </c>
      <c r="R61" s="35">
        <f t="shared" si="22"/>
        <v>141</v>
      </c>
      <c r="S61" s="36">
        <f t="shared" si="17"/>
        <v>141</v>
      </c>
      <c r="T61" s="4"/>
    </row>
    <row r="62" spans="1:20" ht="48" customHeight="1" x14ac:dyDescent="0.2">
      <c r="A62" s="376"/>
      <c r="B62" s="146" t="s">
        <v>88</v>
      </c>
      <c r="C62" s="127">
        <v>0.6</v>
      </c>
      <c r="D62" s="213" t="s">
        <v>153</v>
      </c>
      <c r="E62" s="128" t="s">
        <v>13</v>
      </c>
      <c r="F62" s="122"/>
      <c r="G62" s="139">
        <v>38.799999999999997</v>
      </c>
      <c r="H62" s="139">
        <v>38.9</v>
      </c>
      <c r="I62" s="139">
        <v>39</v>
      </c>
      <c r="J62" s="139">
        <v>39</v>
      </c>
      <c r="K62" s="139">
        <v>39</v>
      </c>
      <c r="L62" s="139">
        <v>26</v>
      </c>
      <c r="M62" s="293">
        <v>26</v>
      </c>
      <c r="N62" s="306">
        <v>30</v>
      </c>
      <c r="O62" s="81">
        <v>29</v>
      </c>
      <c r="P62" s="81">
        <v>29.5</v>
      </c>
      <c r="Q62" s="81">
        <v>30</v>
      </c>
      <c r="R62" s="37">
        <v>30</v>
      </c>
      <c r="S62" s="98">
        <f>R62</f>
        <v>30</v>
      </c>
      <c r="T62" s="6"/>
    </row>
    <row r="63" spans="1:20" ht="57" customHeight="1" x14ac:dyDescent="0.2">
      <c r="A63" s="375"/>
      <c r="B63" s="126" t="s">
        <v>87</v>
      </c>
      <c r="C63" s="124">
        <v>0.4</v>
      </c>
      <c r="D63" s="213" t="s">
        <v>153</v>
      </c>
      <c r="E63" s="124" t="s">
        <v>27</v>
      </c>
      <c r="F63" s="122"/>
      <c r="G63" s="138">
        <v>6000</v>
      </c>
      <c r="H63" s="138">
        <v>6000</v>
      </c>
      <c r="I63" s="138">
        <v>6000</v>
      </c>
      <c r="J63" s="138">
        <v>6000</v>
      </c>
      <c r="K63" s="138">
        <v>6000</v>
      </c>
      <c r="L63" s="138">
        <v>6000</v>
      </c>
      <c r="M63" s="292">
        <v>6000</v>
      </c>
      <c r="N63" s="306">
        <v>9000</v>
      </c>
      <c r="O63" s="66">
        <v>7700</v>
      </c>
      <c r="P63" s="66">
        <v>7850</v>
      </c>
      <c r="Q63" s="66">
        <v>8000</v>
      </c>
      <c r="R63" s="38">
        <f>Q63</f>
        <v>8000</v>
      </c>
      <c r="S63" s="51">
        <f>R63</f>
        <v>8000</v>
      </c>
      <c r="T63" s="7"/>
    </row>
    <row r="64" spans="1:20" ht="96" hidden="1" customHeight="1" x14ac:dyDescent="0.2">
      <c r="A64" s="131"/>
      <c r="B64" s="202" t="s">
        <v>75</v>
      </c>
      <c r="C64" s="131">
        <v>0.3</v>
      </c>
      <c r="D64" s="201"/>
      <c r="E64" s="131" t="s">
        <v>16</v>
      </c>
      <c r="F64" s="144"/>
      <c r="G64" s="145"/>
      <c r="H64" s="145"/>
      <c r="I64" s="145"/>
      <c r="J64" s="145"/>
      <c r="K64" s="145"/>
      <c r="L64" s="145"/>
      <c r="M64" s="145"/>
      <c r="N64" s="311"/>
      <c r="O64" s="82">
        <v>100</v>
      </c>
      <c r="P64" s="82">
        <v>100</v>
      </c>
      <c r="Q64" s="82">
        <v>100</v>
      </c>
      <c r="R64" s="75">
        <v>100</v>
      </c>
      <c r="S64" s="76">
        <f>R64</f>
        <v>100</v>
      </c>
      <c r="T64" s="7"/>
    </row>
    <row r="65" spans="1:23" ht="30" customHeight="1" x14ac:dyDescent="0.2">
      <c r="A65" s="374" t="s">
        <v>28</v>
      </c>
      <c r="B65" s="383" t="s">
        <v>110</v>
      </c>
      <c r="C65" s="374"/>
      <c r="D65" s="374" t="s">
        <v>153</v>
      </c>
      <c r="E65" s="374" t="s">
        <v>7</v>
      </c>
      <c r="F65" s="122" t="s">
        <v>8</v>
      </c>
      <c r="G65" s="272">
        <f>SUM(G66:G67)</f>
        <v>1072</v>
      </c>
      <c r="H65" s="272">
        <f t="shared" ref="H65:M65" si="23">SUM(H66:H67)</f>
        <v>1500</v>
      </c>
      <c r="I65" s="272">
        <f t="shared" si="23"/>
        <v>930</v>
      </c>
      <c r="J65" s="272">
        <f t="shared" si="23"/>
        <v>1600</v>
      </c>
      <c r="K65" s="272">
        <f t="shared" si="23"/>
        <v>1840</v>
      </c>
      <c r="L65" s="272">
        <f t="shared" si="23"/>
        <v>1680</v>
      </c>
      <c r="M65" s="330">
        <f t="shared" si="23"/>
        <v>8622</v>
      </c>
      <c r="N65" s="312">
        <f>N66+N67</f>
        <v>27789.4</v>
      </c>
      <c r="O65" s="39">
        <f>O66+O67</f>
        <v>1500</v>
      </c>
      <c r="P65" s="39">
        <f>P66+P67</f>
        <v>2000</v>
      </c>
      <c r="Q65" s="39">
        <f>Q66+Q67</f>
        <v>2000</v>
      </c>
      <c r="R65" s="25">
        <f t="shared" si="22"/>
        <v>33289.4</v>
      </c>
      <c r="S65" s="40">
        <f>R65+M65</f>
        <v>41911.4</v>
      </c>
      <c r="T65" s="4"/>
    </row>
    <row r="66" spans="1:23" ht="30" customHeight="1" x14ac:dyDescent="0.2">
      <c r="A66" s="376"/>
      <c r="B66" s="384"/>
      <c r="C66" s="376"/>
      <c r="D66" s="376"/>
      <c r="E66" s="376"/>
      <c r="F66" s="122" t="s">
        <v>26</v>
      </c>
      <c r="G66" s="272">
        <v>0</v>
      </c>
      <c r="H66" s="272">
        <v>0</v>
      </c>
      <c r="I66" s="272">
        <v>0</v>
      </c>
      <c r="J66" s="272">
        <v>0</v>
      </c>
      <c r="K66" s="272">
        <v>0</v>
      </c>
      <c r="L66" s="272">
        <v>0</v>
      </c>
      <c r="M66" s="293">
        <f>SUM(G66:L66)</f>
        <v>0</v>
      </c>
      <c r="N66" s="313">
        <v>15000</v>
      </c>
      <c r="O66" s="41">
        <v>0</v>
      </c>
      <c r="P66" s="41">
        <v>0</v>
      </c>
      <c r="Q66" s="41">
        <v>0</v>
      </c>
      <c r="R66" s="33">
        <f t="shared" si="22"/>
        <v>15000</v>
      </c>
      <c r="S66" s="20">
        <f>R66+M66</f>
        <v>15000</v>
      </c>
      <c r="T66" s="4"/>
    </row>
    <row r="67" spans="1:23" ht="30" customHeight="1" x14ac:dyDescent="0.2">
      <c r="A67" s="376"/>
      <c r="B67" s="385"/>
      <c r="C67" s="375"/>
      <c r="D67" s="375"/>
      <c r="E67" s="375"/>
      <c r="F67" s="205" t="s">
        <v>10</v>
      </c>
      <c r="G67" s="139">
        <v>1072</v>
      </c>
      <c r="H67" s="139">
        <v>1500</v>
      </c>
      <c r="I67" s="139">
        <v>930</v>
      </c>
      <c r="J67" s="139">
        <v>1600</v>
      </c>
      <c r="K67" s="139">
        <v>1840</v>
      </c>
      <c r="L67" s="139">
        <v>1680</v>
      </c>
      <c r="M67" s="293">
        <f>SUM(G67:L67)</f>
        <v>8622</v>
      </c>
      <c r="N67" s="313">
        <v>12789.4</v>
      </c>
      <c r="O67" s="41">
        <v>1500</v>
      </c>
      <c r="P67" s="42">
        <v>2000</v>
      </c>
      <c r="Q67" s="42">
        <v>2000</v>
      </c>
      <c r="R67" s="43">
        <f t="shared" si="22"/>
        <v>18289.400000000001</v>
      </c>
      <c r="S67" s="20">
        <f>R67+M67</f>
        <v>26911.4</v>
      </c>
      <c r="T67" s="4"/>
    </row>
    <row r="68" spans="1:23" s="3" customFormat="1" ht="55.5" customHeight="1" x14ac:dyDescent="0.2">
      <c r="A68" s="376"/>
      <c r="B68" s="146" t="s">
        <v>111</v>
      </c>
      <c r="C68" s="127">
        <v>0.9</v>
      </c>
      <c r="D68" s="213" t="s">
        <v>153</v>
      </c>
      <c r="E68" s="127" t="s">
        <v>16</v>
      </c>
      <c r="F68" s="205"/>
      <c r="G68" s="147">
        <v>100</v>
      </c>
      <c r="H68" s="147">
        <v>100</v>
      </c>
      <c r="I68" s="147">
        <v>100</v>
      </c>
      <c r="J68" s="147">
        <v>100</v>
      </c>
      <c r="K68" s="147">
        <v>100</v>
      </c>
      <c r="L68" s="147">
        <v>100</v>
      </c>
      <c r="M68" s="328">
        <v>100</v>
      </c>
      <c r="N68" s="314">
        <v>100</v>
      </c>
      <c r="O68" s="73">
        <v>100</v>
      </c>
      <c r="P68" s="73">
        <v>100</v>
      </c>
      <c r="Q68" s="73">
        <v>100</v>
      </c>
      <c r="R68" s="44">
        <v>100</v>
      </c>
      <c r="S68" s="98">
        <f>R68</f>
        <v>100</v>
      </c>
      <c r="T68" s="12"/>
    </row>
    <row r="69" spans="1:23" s="3" customFormat="1" ht="60" customHeight="1" x14ac:dyDescent="0.2">
      <c r="A69" s="375"/>
      <c r="B69" s="146" t="s">
        <v>112</v>
      </c>
      <c r="C69" s="127">
        <v>0.1</v>
      </c>
      <c r="D69" s="213" t="s">
        <v>153</v>
      </c>
      <c r="E69" s="127" t="s">
        <v>29</v>
      </c>
      <c r="F69" s="146"/>
      <c r="G69" s="138">
        <v>30</v>
      </c>
      <c r="H69" s="138">
        <v>32</v>
      </c>
      <c r="I69" s="138">
        <v>32</v>
      </c>
      <c r="J69" s="138">
        <v>34</v>
      </c>
      <c r="K69" s="138">
        <v>35</v>
      </c>
      <c r="L69" s="138">
        <v>35</v>
      </c>
      <c r="M69" s="292">
        <v>35</v>
      </c>
      <c r="N69" s="315">
        <v>60</v>
      </c>
      <c r="O69" s="74">
        <v>62</v>
      </c>
      <c r="P69" s="74">
        <v>62</v>
      </c>
      <c r="Q69" s="74">
        <v>62</v>
      </c>
      <c r="R69" s="29">
        <v>62</v>
      </c>
      <c r="S69" s="51">
        <f>R69</f>
        <v>62</v>
      </c>
      <c r="T69" s="4"/>
    </row>
    <row r="70" spans="1:23" ht="33.950000000000003" customHeight="1" x14ac:dyDescent="0.2">
      <c r="A70" s="462" t="s">
        <v>30</v>
      </c>
      <c r="B70" s="380" t="s">
        <v>113</v>
      </c>
      <c r="C70" s="377"/>
      <c r="D70" s="377" t="s">
        <v>153</v>
      </c>
      <c r="E70" s="377" t="s">
        <v>7</v>
      </c>
      <c r="F70" s="219" t="s">
        <v>8</v>
      </c>
      <c r="G70" s="269">
        <f>SUM(G71:G73)</f>
        <v>18881</v>
      </c>
      <c r="H70" s="269">
        <f t="shared" ref="H70:M70" si="24">SUM(H71:H73)</f>
        <v>19700</v>
      </c>
      <c r="I70" s="269">
        <f t="shared" si="24"/>
        <v>21943.7</v>
      </c>
      <c r="J70" s="269">
        <f t="shared" si="24"/>
        <v>22571</v>
      </c>
      <c r="K70" s="269">
        <f t="shared" si="24"/>
        <v>26560.5</v>
      </c>
      <c r="L70" s="269">
        <f t="shared" si="24"/>
        <v>27767.8</v>
      </c>
      <c r="M70" s="326">
        <f t="shared" si="24"/>
        <v>137424</v>
      </c>
      <c r="N70" s="304">
        <f>N71+N72+N73</f>
        <v>32064.799999999999</v>
      </c>
      <c r="O70" s="24">
        <f>O71+O72+O73</f>
        <v>29030</v>
      </c>
      <c r="P70" s="24">
        <f>P71+P72+P73</f>
        <v>39563.800000000003</v>
      </c>
      <c r="Q70" s="24">
        <f>Q71+Q72+Q73</f>
        <v>101630.6</v>
      </c>
      <c r="R70" s="25">
        <f t="shared" ref="R70:R76" si="25">SUM(N70:Q70)</f>
        <v>202289.2</v>
      </c>
      <c r="S70" s="40">
        <f t="shared" ref="S70:S76" si="26">R70+M70</f>
        <v>339713.2</v>
      </c>
      <c r="T70" s="4"/>
    </row>
    <row r="71" spans="1:23" ht="33.950000000000003" customHeight="1" x14ac:dyDescent="0.2">
      <c r="A71" s="413"/>
      <c r="B71" s="381"/>
      <c r="C71" s="378"/>
      <c r="D71" s="378"/>
      <c r="E71" s="378"/>
      <c r="F71" s="219" t="s">
        <v>26</v>
      </c>
      <c r="G71" s="269">
        <f t="shared" ref="G71:L71" si="27">G81</f>
        <v>0</v>
      </c>
      <c r="H71" s="269">
        <f t="shared" si="27"/>
        <v>0</v>
      </c>
      <c r="I71" s="269">
        <f t="shared" si="27"/>
        <v>0</v>
      </c>
      <c r="J71" s="269">
        <f t="shared" si="27"/>
        <v>0</v>
      </c>
      <c r="K71" s="269">
        <f t="shared" si="27"/>
        <v>0</v>
      </c>
      <c r="L71" s="269">
        <f t="shared" si="27"/>
        <v>0</v>
      </c>
      <c r="M71" s="326">
        <f>SUM(G71:L71)</f>
        <v>0</v>
      </c>
      <c r="N71" s="307">
        <f>N81</f>
        <v>0</v>
      </c>
      <c r="O71" s="28">
        <f>O81</f>
        <v>0</v>
      </c>
      <c r="P71" s="28">
        <f>P81</f>
        <v>6904.9</v>
      </c>
      <c r="Q71" s="28">
        <f>Q81</f>
        <v>47589.7</v>
      </c>
      <c r="R71" s="33">
        <f t="shared" si="25"/>
        <v>54494.6</v>
      </c>
      <c r="S71" s="20">
        <f t="shared" si="26"/>
        <v>54494.6</v>
      </c>
      <c r="T71" s="4"/>
    </row>
    <row r="72" spans="1:23" ht="33.950000000000003" customHeight="1" x14ac:dyDescent="0.2">
      <c r="A72" s="413"/>
      <c r="B72" s="381"/>
      <c r="C72" s="378"/>
      <c r="D72" s="378"/>
      <c r="E72" s="378"/>
      <c r="F72" s="219" t="s">
        <v>38</v>
      </c>
      <c r="G72" s="269">
        <f t="shared" ref="G72:L72" si="28">G75+G82</f>
        <v>0</v>
      </c>
      <c r="H72" s="269">
        <f t="shared" si="28"/>
        <v>0</v>
      </c>
      <c r="I72" s="269">
        <f t="shared" si="28"/>
        <v>0</v>
      </c>
      <c r="J72" s="269">
        <f t="shared" si="28"/>
        <v>0</v>
      </c>
      <c r="K72" s="269">
        <f t="shared" si="28"/>
        <v>0</v>
      </c>
      <c r="L72" s="269">
        <f t="shared" si="28"/>
        <v>0</v>
      </c>
      <c r="M72" s="326">
        <f>SUM(G72:L72)</f>
        <v>0</v>
      </c>
      <c r="N72" s="307">
        <f>N75+N82</f>
        <v>1349.6</v>
      </c>
      <c r="O72" s="28">
        <f>O75+O82</f>
        <v>0</v>
      </c>
      <c r="P72" s="28">
        <f>P75+P82</f>
        <v>3102.2</v>
      </c>
      <c r="Q72" s="28">
        <f>Q75+Q82</f>
        <v>21380.9</v>
      </c>
      <c r="R72" s="33">
        <f t="shared" si="25"/>
        <v>25832.7</v>
      </c>
      <c r="S72" s="20">
        <f t="shared" si="26"/>
        <v>25832.7</v>
      </c>
      <c r="T72" s="4"/>
    </row>
    <row r="73" spans="1:23" ht="33.950000000000003" customHeight="1" x14ac:dyDescent="0.2">
      <c r="A73" s="414"/>
      <c r="B73" s="382"/>
      <c r="C73" s="379"/>
      <c r="D73" s="379"/>
      <c r="E73" s="379"/>
      <c r="F73" s="219" t="s">
        <v>10</v>
      </c>
      <c r="G73" s="269">
        <f t="shared" ref="G73:L73" si="29">G76+G83+G97</f>
        <v>18881</v>
      </c>
      <c r="H73" s="269">
        <f t="shared" si="29"/>
        <v>19700</v>
      </c>
      <c r="I73" s="269">
        <f t="shared" si="29"/>
        <v>21943.7</v>
      </c>
      <c r="J73" s="269">
        <f t="shared" si="29"/>
        <v>22571</v>
      </c>
      <c r="K73" s="269">
        <f t="shared" si="29"/>
        <v>26560.5</v>
      </c>
      <c r="L73" s="269">
        <f t="shared" si="29"/>
        <v>27767.8</v>
      </c>
      <c r="M73" s="326">
        <f>SUM(G73:L73)</f>
        <v>137424</v>
      </c>
      <c r="N73" s="307">
        <f>N76+N83+N97</f>
        <v>30715.200000000001</v>
      </c>
      <c r="O73" s="28">
        <f>O76+O83+O97</f>
        <v>29030</v>
      </c>
      <c r="P73" s="28">
        <f>P76+P83+P97</f>
        <v>29556.7</v>
      </c>
      <c r="Q73" s="28">
        <f>Q76+Q83+Q97</f>
        <v>32660</v>
      </c>
      <c r="R73" s="33">
        <f t="shared" si="25"/>
        <v>121961.9</v>
      </c>
      <c r="S73" s="20">
        <f t="shared" si="26"/>
        <v>259385.9</v>
      </c>
      <c r="T73" s="4"/>
    </row>
    <row r="74" spans="1:23" ht="39.950000000000003" customHeight="1" x14ac:dyDescent="0.2">
      <c r="A74" s="374" t="s">
        <v>31</v>
      </c>
      <c r="B74" s="383" t="s">
        <v>114</v>
      </c>
      <c r="C74" s="374"/>
      <c r="D74" s="374" t="s">
        <v>153</v>
      </c>
      <c r="E74" s="374" t="s">
        <v>7</v>
      </c>
      <c r="F74" s="122" t="s">
        <v>8</v>
      </c>
      <c r="G74" s="143">
        <f>SUM(G75:G76)</f>
        <v>18181</v>
      </c>
      <c r="H74" s="143">
        <f t="shared" ref="H74:M74" si="30">SUM(H75:H76)</f>
        <v>18200</v>
      </c>
      <c r="I74" s="143">
        <f t="shared" si="30"/>
        <v>20532.400000000001</v>
      </c>
      <c r="J74" s="143">
        <f t="shared" si="30"/>
        <v>20700</v>
      </c>
      <c r="K74" s="143">
        <f t="shared" si="30"/>
        <v>23860.5</v>
      </c>
      <c r="L74" s="143">
        <f t="shared" si="30"/>
        <v>25767.8</v>
      </c>
      <c r="M74" s="293">
        <f t="shared" si="30"/>
        <v>127241.7</v>
      </c>
      <c r="N74" s="304">
        <f>N75+N76</f>
        <v>27184.899999999998</v>
      </c>
      <c r="O74" s="24">
        <f>O75+O76</f>
        <v>28030</v>
      </c>
      <c r="P74" s="24">
        <f>P75+P76</f>
        <v>28030</v>
      </c>
      <c r="Q74" s="24">
        <f>Q75+Q76</f>
        <v>28030</v>
      </c>
      <c r="R74" s="25">
        <f t="shared" si="25"/>
        <v>111274.9</v>
      </c>
      <c r="S74" s="40">
        <f t="shared" si="26"/>
        <v>238516.59999999998</v>
      </c>
      <c r="T74" s="4"/>
    </row>
    <row r="75" spans="1:23" ht="39.950000000000003" customHeight="1" x14ac:dyDescent="0.2">
      <c r="A75" s="376"/>
      <c r="B75" s="384"/>
      <c r="C75" s="376"/>
      <c r="D75" s="376"/>
      <c r="E75" s="376"/>
      <c r="F75" s="122" t="s">
        <v>38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293">
        <f>SUM(G75:L75)</f>
        <v>0</v>
      </c>
      <c r="N75" s="307">
        <v>1349.6</v>
      </c>
      <c r="O75" s="28">
        <v>0</v>
      </c>
      <c r="P75" s="28">
        <v>0</v>
      </c>
      <c r="Q75" s="28">
        <v>0</v>
      </c>
      <c r="R75" s="33">
        <f t="shared" si="25"/>
        <v>1349.6</v>
      </c>
      <c r="S75" s="20">
        <f t="shared" si="26"/>
        <v>1349.6</v>
      </c>
      <c r="T75" s="4"/>
    </row>
    <row r="76" spans="1:23" ht="39.950000000000003" customHeight="1" x14ac:dyDescent="0.2">
      <c r="A76" s="376"/>
      <c r="B76" s="385"/>
      <c r="C76" s="375"/>
      <c r="D76" s="375"/>
      <c r="E76" s="375"/>
      <c r="F76" s="122" t="s">
        <v>10</v>
      </c>
      <c r="G76" s="139">
        <v>18181</v>
      </c>
      <c r="H76" s="139">
        <v>18200</v>
      </c>
      <c r="I76" s="139">
        <v>20532.400000000001</v>
      </c>
      <c r="J76" s="139">
        <v>20700</v>
      </c>
      <c r="K76" s="139">
        <v>23860.5</v>
      </c>
      <c r="L76" s="139">
        <v>25767.8</v>
      </c>
      <c r="M76" s="293">
        <f>SUM(G76:L76)</f>
        <v>127241.7</v>
      </c>
      <c r="N76" s="307">
        <v>25835.3</v>
      </c>
      <c r="O76" s="28">
        <v>28030</v>
      </c>
      <c r="P76" s="28">
        <v>28030</v>
      </c>
      <c r="Q76" s="28">
        <v>28030</v>
      </c>
      <c r="R76" s="33">
        <f t="shared" si="25"/>
        <v>109925.3</v>
      </c>
      <c r="S76" s="20">
        <f t="shared" si="26"/>
        <v>237167</v>
      </c>
      <c r="T76" s="4"/>
    </row>
    <row r="77" spans="1:23" ht="48" customHeight="1" x14ac:dyDescent="0.2">
      <c r="A77" s="376"/>
      <c r="B77" s="126" t="s">
        <v>117</v>
      </c>
      <c r="C77" s="124">
        <v>0.25</v>
      </c>
      <c r="D77" s="192" t="s">
        <v>153</v>
      </c>
      <c r="E77" s="124" t="s">
        <v>32</v>
      </c>
      <c r="F77" s="122"/>
      <c r="G77" s="152">
        <v>52.3</v>
      </c>
      <c r="H77" s="152">
        <v>52.4</v>
      </c>
      <c r="I77" s="152">
        <v>52.5</v>
      </c>
      <c r="J77" s="152">
        <v>52.6</v>
      </c>
      <c r="K77" s="152">
        <v>52.7</v>
      </c>
      <c r="L77" s="152">
        <v>20.5</v>
      </c>
      <c r="M77" s="293">
        <f>L77</f>
        <v>20.5</v>
      </c>
      <c r="N77" s="316">
        <v>40</v>
      </c>
      <c r="O77" s="65">
        <v>62.92</v>
      </c>
      <c r="P77" s="65">
        <v>68.64</v>
      </c>
      <c r="Q77" s="65">
        <v>80.08</v>
      </c>
      <c r="R77" s="44">
        <f t="shared" ref="R77:S79" si="31">Q77</f>
        <v>80.08</v>
      </c>
      <c r="S77" s="97">
        <f t="shared" si="31"/>
        <v>80.08</v>
      </c>
      <c r="T77" s="6"/>
    </row>
    <row r="78" spans="1:23" ht="48" customHeight="1" x14ac:dyDescent="0.2">
      <c r="A78" s="376"/>
      <c r="B78" s="126" t="s">
        <v>116</v>
      </c>
      <c r="C78" s="124">
        <v>0.25</v>
      </c>
      <c r="D78" s="192" t="s">
        <v>153</v>
      </c>
      <c r="E78" s="124" t="s">
        <v>33</v>
      </c>
      <c r="F78" s="122"/>
      <c r="G78" s="153">
        <v>600</v>
      </c>
      <c r="H78" s="153">
        <v>660</v>
      </c>
      <c r="I78" s="153">
        <v>660</v>
      </c>
      <c r="J78" s="153">
        <v>665</v>
      </c>
      <c r="K78" s="153">
        <v>665</v>
      </c>
      <c r="L78" s="153">
        <v>437</v>
      </c>
      <c r="M78" s="292">
        <f t="shared" ref="M78:M79" si="32">L78</f>
        <v>437</v>
      </c>
      <c r="N78" s="306">
        <v>440</v>
      </c>
      <c r="O78" s="66">
        <v>440</v>
      </c>
      <c r="P78" s="66">
        <v>480</v>
      </c>
      <c r="Q78" s="66">
        <v>550</v>
      </c>
      <c r="R78" s="29">
        <f t="shared" si="31"/>
        <v>550</v>
      </c>
      <c r="S78" s="51">
        <f t="shared" si="31"/>
        <v>550</v>
      </c>
      <c r="T78" s="7"/>
      <c r="U78" s="464"/>
      <c r="V78" s="464"/>
      <c r="W78" s="464"/>
    </row>
    <row r="79" spans="1:23" ht="43.5" customHeight="1" x14ac:dyDescent="0.2">
      <c r="A79" s="127"/>
      <c r="B79" s="122" t="s">
        <v>115</v>
      </c>
      <c r="C79" s="128">
        <v>0.5</v>
      </c>
      <c r="D79" s="192" t="s">
        <v>153</v>
      </c>
      <c r="E79" s="128" t="s">
        <v>33</v>
      </c>
      <c r="F79" s="122"/>
      <c r="G79" s="153">
        <v>52800</v>
      </c>
      <c r="H79" s="153">
        <v>53000</v>
      </c>
      <c r="I79" s="153">
        <v>53200</v>
      </c>
      <c r="J79" s="153">
        <v>53400</v>
      </c>
      <c r="K79" s="153">
        <v>53600</v>
      </c>
      <c r="L79" s="153">
        <v>53800</v>
      </c>
      <c r="M79" s="292">
        <f t="shared" si="32"/>
        <v>53800</v>
      </c>
      <c r="N79" s="306">
        <v>63600</v>
      </c>
      <c r="O79" s="66">
        <v>64300</v>
      </c>
      <c r="P79" s="66">
        <v>64400</v>
      </c>
      <c r="Q79" s="66">
        <v>64500</v>
      </c>
      <c r="R79" s="29">
        <f t="shared" si="31"/>
        <v>64500</v>
      </c>
      <c r="S79" s="51">
        <f t="shared" si="31"/>
        <v>64500</v>
      </c>
      <c r="T79" s="7"/>
      <c r="U79" s="16"/>
    </row>
    <row r="80" spans="1:23" ht="33.950000000000003" customHeight="1" x14ac:dyDescent="0.2">
      <c r="A80" s="374" t="s">
        <v>34</v>
      </c>
      <c r="B80" s="383" t="s">
        <v>118</v>
      </c>
      <c r="C80" s="374"/>
      <c r="D80" s="374" t="s">
        <v>153</v>
      </c>
      <c r="E80" s="374" t="s">
        <v>7</v>
      </c>
      <c r="F80" s="122" t="s">
        <v>8</v>
      </c>
      <c r="G80" s="143">
        <f>SUM(G81:G83)</f>
        <v>700</v>
      </c>
      <c r="H80" s="143">
        <f t="shared" ref="H80:M80" si="33">SUM(H81:H83)</f>
        <v>1500</v>
      </c>
      <c r="I80" s="143">
        <f t="shared" si="33"/>
        <v>220</v>
      </c>
      <c r="J80" s="143">
        <f t="shared" si="33"/>
        <v>730</v>
      </c>
      <c r="K80" s="143">
        <f t="shared" si="33"/>
        <v>2700</v>
      </c>
      <c r="L80" s="143">
        <f t="shared" si="33"/>
        <v>2000</v>
      </c>
      <c r="M80" s="293">
        <f t="shared" si="33"/>
        <v>7850</v>
      </c>
      <c r="N80" s="304">
        <f>N81+N82+N83</f>
        <v>1000</v>
      </c>
      <c r="O80" s="24">
        <f>O81+O82+O83</f>
        <v>1000</v>
      </c>
      <c r="P80" s="24">
        <f>P81+P82+P83</f>
        <v>11533.8</v>
      </c>
      <c r="Q80" s="24">
        <f>Q81+Q82+Q83</f>
        <v>73600.600000000006</v>
      </c>
      <c r="R80" s="25">
        <f t="shared" ref="R80:R91" si="34">SUM(N80:Q80)</f>
        <v>87134.400000000009</v>
      </c>
      <c r="S80" s="40">
        <f t="shared" ref="S80:S91" si="35">R80+M80</f>
        <v>94984.400000000009</v>
      </c>
      <c r="T80" s="4"/>
    </row>
    <row r="81" spans="1:20" ht="33.950000000000003" customHeight="1" x14ac:dyDescent="0.2">
      <c r="A81" s="376"/>
      <c r="B81" s="384"/>
      <c r="C81" s="376"/>
      <c r="D81" s="376"/>
      <c r="E81" s="376"/>
      <c r="F81" s="122" t="s">
        <v>26</v>
      </c>
      <c r="G81" s="273">
        <v>0</v>
      </c>
      <c r="H81" s="273">
        <v>0</v>
      </c>
      <c r="I81" s="273">
        <v>0</v>
      </c>
      <c r="J81" s="273">
        <v>0</v>
      </c>
      <c r="K81" s="273">
        <v>0</v>
      </c>
      <c r="L81" s="273">
        <v>0</v>
      </c>
      <c r="M81" s="273">
        <f>SUM(G81:L81)</f>
        <v>0</v>
      </c>
      <c r="N81" s="317">
        <f t="shared" ref="N81:Q82" si="36">N85+N89</f>
        <v>0</v>
      </c>
      <c r="O81" s="46">
        <f t="shared" si="36"/>
        <v>0</v>
      </c>
      <c r="P81" s="46">
        <f t="shared" si="36"/>
        <v>6904.9</v>
      </c>
      <c r="Q81" s="46">
        <f t="shared" si="36"/>
        <v>47589.7</v>
      </c>
      <c r="R81" s="33">
        <f t="shared" si="34"/>
        <v>54494.6</v>
      </c>
      <c r="S81" s="20">
        <f t="shared" si="35"/>
        <v>54494.6</v>
      </c>
      <c r="T81" s="4"/>
    </row>
    <row r="82" spans="1:20" ht="33.950000000000003" customHeight="1" x14ac:dyDescent="0.2">
      <c r="A82" s="376"/>
      <c r="B82" s="384"/>
      <c r="C82" s="376"/>
      <c r="D82" s="376"/>
      <c r="E82" s="376"/>
      <c r="F82" s="122" t="s">
        <v>38</v>
      </c>
      <c r="G82" s="273">
        <v>0</v>
      </c>
      <c r="H82" s="273">
        <v>0</v>
      </c>
      <c r="I82" s="273">
        <v>0</v>
      </c>
      <c r="J82" s="273">
        <v>0</v>
      </c>
      <c r="K82" s="273">
        <v>0</v>
      </c>
      <c r="L82" s="273">
        <v>0</v>
      </c>
      <c r="M82" s="273">
        <f>SUM(G82:L82)</f>
        <v>0</v>
      </c>
      <c r="N82" s="318">
        <f t="shared" si="36"/>
        <v>0</v>
      </c>
      <c r="O82" s="45">
        <f t="shared" si="36"/>
        <v>0</v>
      </c>
      <c r="P82" s="45">
        <f t="shared" si="36"/>
        <v>3102.2</v>
      </c>
      <c r="Q82" s="45">
        <f t="shared" si="36"/>
        <v>21380.9</v>
      </c>
      <c r="R82" s="33">
        <f t="shared" si="34"/>
        <v>24483.100000000002</v>
      </c>
      <c r="S82" s="20">
        <f t="shared" si="35"/>
        <v>24483.100000000002</v>
      </c>
      <c r="T82" s="4"/>
    </row>
    <row r="83" spans="1:20" ht="33.950000000000003" customHeight="1" x14ac:dyDescent="0.2">
      <c r="A83" s="376"/>
      <c r="B83" s="385"/>
      <c r="C83" s="375"/>
      <c r="D83" s="375"/>
      <c r="E83" s="375"/>
      <c r="F83" s="122" t="s">
        <v>10</v>
      </c>
      <c r="G83" s="139">
        <v>700</v>
      </c>
      <c r="H83" s="139">
        <v>1500</v>
      </c>
      <c r="I83" s="139">
        <v>220</v>
      </c>
      <c r="J83" s="139">
        <v>730</v>
      </c>
      <c r="K83" s="139">
        <v>2700</v>
      </c>
      <c r="L83" s="139">
        <v>2000</v>
      </c>
      <c r="M83" s="273">
        <f>SUM(G83:L83)</f>
        <v>7850</v>
      </c>
      <c r="N83" s="319">
        <f>N87+N91+1000</f>
        <v>1000</v>
      </c>
      <c r="O83" s="47">
        <f>O87+O91+1000</f>
        <v>1000</v>
      </c>
      <c r="P83" s="47">
        <f>P87+P91+1000</f>
        <v>1526.7</v>
      </c>
      <c r="Q83" s="47">
        <f>Q87+Q91+1000</f>
        <v>4630</v>
      </c>
      <c r="R83" s="33">
        <f t="shared" si="34"/>
        <v>8156.7</v>
      </c>
      <c r="S83" s="20">
        <f t="shared" si="35"/>
        <v>16006.7</v>
      </c>
      <c r="T83" s="4"/>
    </row>
    <row r="84" spans="1:20" ht="39.950000000000003" hidden="1" customHeight="1" x14ac:dyDescent="0.2">
      <c r="A84" s="376"/>
      <c r="B84" s="383" t="s">
        <v>48</v>
      </c>
      <c r="C84" s="374"/>
      <c r="D84" s="374">
        <v>2023</v>
      </c>
      <c r="E84" s="374" t="s">
        <v>7</v>
      </c>
      <c r="F84" s="122" t="s">
        <v>8</v>
      </c>
      <c r="G84" s="123"/>
      <c r="H84" s="123"/>
      <c r="I84" s="123"/>
      <c r="J84" s="123"/>
      <c r="K84" s="123"/>
      <c r="L84" s="121"/>
      <c r="M84" s="329"/>
      <c r="N84" s="320">
        <f>N85+N86+N87</f>
        <v>0</v>
      </c>
      <c r="O84" s="107">
        <f>O85+O86+O87</f>
        <v>0</v>
      </c>
      <c r="P84" s="107">
        <f>P85+P86+P87</f>
        <v>5115.8</v>
      </c>
      <c r="Q84" s="107">
        <f>Q85+Q86+Q87</f>
        <v>0</v>
      </c>
      <c r="R84" s="108">
        <f t="shared" si="34"/>
        <v>5115.8</v>
      </c>
      <c r="S84" s="109">
        <f t="shared" si="35"/>
        <v>5115.8</v>
      </c>
      <c r="T84" s="4"/>
    </row>
    <row r="85" spans="1:20" ht="39.950000000000003" hidden="1" customHeight="1" x14ac:dyDescent="0.2">
      <c r="A85" s="376"/>
      <c r="B85" s="384"/>
      <c r="C85" s="376"/>
      <c r="D85" s="376"/>
      <c r="E85" s="376"/>
      <c r="F85" s="122" t="s">
        <v>26</v>
      </c>
      <c r="G85" s="134"/>
      <c r="H85" s="134"/>
      <c r="I85" s="134"/>
      <c r="J85" s="134"/>
      <c r="K85" s="134"/>
      <c r="L85" s="134"/>
      <c r="M85" s="134"/>
      <c r="N85" s="321">
        <v>0</v>
      </c>
      <c r="O85" s="48">
        <v>0</v>
      </c>
      <c r="P85" s="48">
        <v>3353.4</v>
      </c>
      <c r="Q85" s="48">
        <v>0</v>
      </c>
      <c r="R85" s="35">
        <f t="shared" si="34"/>
        <v>3353.4</v>
      </c>
      <c r="S85" s="36">
        <f t="shared" si="35"/>
        <v>3353.4</v>
      </c>
      <c r="T85" s="4"/>
    </row>
    <row r="86" spans="1:20" ht="39.950000000000003" hidden="1" customHeight="1" x14ac:dyDescent="0.2">
      <c r="A86" s="376"/>
      <c r="B86" s="384"/>
      <c r="C86" s="376"/>
      <c r="D86" s="376"/>
      <c r="E86" s="376"/>
      <c r="F86" s="122" t="s">
        <v>38</v>
      </c>
      <c r="G86" s="134"/>
      <c r="H86" s="134"/>
      <c r="I86" s="134"/>
      <c r="J86" s="134"/>
      <c r="K86" s="134"/>
      <c r="L86" s="134"/>
      <c r="M86" s="134"/>
      <c r="N86" s="321">
        <v>0</v>
      </c>
      <c r="O86" s="48">
        <v>0</v>
      </c>
      <c r="P86" s="48">
        <v>1506.6</v>
      </c>
      <c r="Q86" s="48">
        <v>0</v>
      </c>
      <c r="R86" s="35">
        <f t="shared" si="34"/>
        <v>1506.6</v>
      </c>
      <c r="S86" s="36">
        <f t="shared" si="35"/>
        <v>1506.6</v>
      </c>
      <c r="T86" s="4"/>
    </row>
    <row r="87" spans="1:20" ht="39.950000000000003" hidden="1" customHeight="1" x14ac:dyDescent="0.2">
      <c r="A87" s="376"/>
      <c r="B87" s="385"/>
      <c r="C87" s="375"/>
      <c r="D87" s="375"/>
      <c r="E87" s="375"/>
      <c r="F87" s="122" t="s">
        <v>10</v>
      </c>
      <c r="G87" s="134"/>
      <c r="H87" s="134"/>
      <c r="I87" s="134"/>
      <c r="J87" s="134"/>
      <c r="K87" s="134"/>
      <c r="L87" s="134"/>
      <c r="M87" s="134"/>
      <c r="N87" s="321">
        <v>0</v>
      </c>
      <c r="O87" s="48">
        <v>0</v>
      </c>
      <c r="P87" s="48">
        <v>255.8</v>
      </c>
      <c r="Q87" s="48">
        <v>0</v>
      </c>
      <c r="R87" s="35">
        <f t="shared" si="34"/>
        <v>255.8</v>
      </c>
      <c r="S87" s="36">
        <f t="shared" si="35"/>
        <v>255.8</v>
      </c>
      <c r="T87" s="4"/>
    </row>
    <row r="88" spans="1:20" ht="39.950000000000003" hidden="1" customHeight="1" x14ac:dyDescent="0.2">
      <c r="A88" s="376"/>
      <c r="B88" s="383" t="s">
        <v>80</v>
      </c>
      <c r="C88" s="374"/>
      <c r="D88" s="374" t="s">
        <v>74</v>
      </c>
      <c r="E88" s="374" t="s">
        <v>7</v>
      </c>
      <c r="F88" s="122" t="s">
        <v>8</v>
      </c>
      <c r="G88" s="123"/>
      <c r="H88" s="123"/>
      <c r="I88" s="123"/>
      <c r="J88" s="123"/>
      <c r="K88" s="123"/>
      <c r="L88" s="121"/>
      <c r="M88" s="329"/>
      <c r="N88" s="320">
        <f>N89+N90+N91</f>
        <v>0</v>
      </c>
      <c r="O88" s="107">
        <f>O89+O90+O91</f>
        <v>0</v>
      </c>
      <c r="P88" s="107">
        <f>P89+P90+P91</f>
        <v>5418</v>
      </c>
      <c r="Q88" s="107">
        <f>Q89+Q90+Q91</f>
        <v>72600.600000000006</v>
      </c>
      <c r="R88" s="108">
        <f t="shared" si="34"/>
        <v>78018.600000000006</v>
      </c>
      <c r="S88" s="109">
        <f t="shared" si="35"/>
        <v>78018.600000000006</v>
      </c>
      <c r="T88" s="4"/>
    </row>
    <row r="89" spans="1:20" ht="39.950000000000003" hidden="1" customHeight="1" x14ac:dyDescent="0.2">
      <c r="A89" s="376"/>
      <c r="B89" s="384"/>
      <c r="C89" s="376"/>
      <c r="D89" s="376"/>
      <c r="E89" s="376"/>
      <c r="F89" s="122" t="s">
        <v>26</v>
      </c>
      <c r="G89" s="134"/>
      <c r="H89" s="134"/>
      <c r="I89" s="134"/>
      <c r="J89" s="134"/>
      <c r="K89" s="134"/>
      <c r="L89" s="134"/>
      <c r="M89" s="134"/>
      <c r="N89" s="321">
        <v>0</v>
      </c>
      <c r="O89" s="48">
        <v>0</v>
      </c>
      <c r="P89" s="48">
        <v>3551.5</v>
      </c>
      <c r="Q89" s="48">
        <v>47589.7</v>
      </c>
      <c r="R89" s="35">
        <f t="shared" si="34"/>
        <v>51141.2</v>
      </c>
      <c r="S89" s="36">
        <f t="shared" si="35"/>
        <v>51141.2</v>
      </c>
      <c r="T89" s="4"/>
    </row>
    <row r="90" spans="1:20" ht="39.950000000000003" hidden="1" customHeight="1" x14ac:dyDescent="0.2">
      <c r="A90" s="376"/>
      <c r="B90" s="384"/>
      <c r="C90" s="376"/>
      <c r="D90" s="376"/>
      <c r="E90" s="376"/>
      <c r="F90" s="122" t="s">
        <v>38</v>
      </c>
      <c r="G90" s="134"/>
      <c r="H90" s="134"/>
      <c r="I90" s="134"/>
      <c r="J90" s="134"/>
      <c r="K90" s="134"/>
      <c r="L90" s="134"/>
      <c r="M90" s="134"/>
      <c r="N90" s="321">
        <v>0</v>
      </c>
      <c r="O90" s="48">
        <v>0</v>
      </c>
      <c r="P90" s="48">
        <v>1595.6</v>
      </c>
      <c r="Q90" s="48">
        <v>21380.9</v>
      </c>
      <c r="R90" s="35">
        <f t="shared" si="34"/>
        <v>22976.5</v>
      </c>
      <c r="S90" s="36">
        <f t="shared" si="35"/>
        <v>22976.5</v>
      </c>
      <c r="T90" s="4"/>
    </row>
    <row r="91" spans="1:20" ht="39.950000000000003" hidden="1" customHeight="1" x14ac:dyDescent="0.2">
      <c r="A91" s="376"/>
      <c r="B91" s="385"/>
      <c r="C91" s="375"/>
      <c r="D91" s="375"/>
      <c r="E91" s="375"/>
      <c r="F91" s="122" t="s">
        <v>10</v>
      </c>
      <c r="G91" s="134"/>
      <c r="H91" s="134"/>
      <c r="I91" s="134"/>
      <c r="J91" s="134"/>
      <c r="K91" s="134"/>
      <c r="L91" s="134"/>
      <c r="M91" s="134"/>
      <c r="N91" s="321">
        <v>0</v>
      </c>
      <c r="O91" s="48">
        <v>0</v>
      </c>
      <c r="P91" s="48">
        <v>270.89999999999998</v>
      </c>
      <c r="Q91" s="48">
        <v>3630</v>
      </c>
      <c r="R91" s="35">
        <f t="shared" si="34"/>
        <v>3900.9</v>
      </c>
      <c r="S91" s="36">
        <f t="shared" si="35"/>
        <v>3900.9</v>
      </c>
      <c r="T91" s="4"/>
    </row>
    <row r="92" spans="1:20" ht="51" customHeight="1" x14ac:dyDescent="0.2">
      <c r="A92" s="376"/>
      <c r="B92" s="146" t="s">
        <v>119</v>
      </c>
      <c r="C92" s="127">
        <v>0.5</v>
      </c>
      <c r="D92" s="192" t="s">
        <v>153</v>
      </c>
      <c r="E92" s="127" t="s">
        <v>16</v>
      </c>
      <c r="F92" s="146"/>
      <c r="G92" s="154">
        <v>100</v>
      </c>
      <c r="H92" s="154">
        <v>100</v>
      </c>
      <c r="I92" s="154">
        <v>100</v>
      </c>
      <c r="J92" s="154">
        <v>100</v>
      </c>
      <c r="K92" s="154">
        <v>100</v>
      </c>
      <c r="L92" s="154">
        <v>100</v>
      </c>
      <c r="M92" s="154">
        <v>100</v>
      </c>
      <c r="N92" s="314">
        <v>100</v>
      </c>
      <c r="O92" s="83">
        <v>100</v>
      </c>
      <c r="P92" s="83">
        <v>100</v>
      </c>
      <c r="Q92" s="83">
        <v>100</v>
      </c>
      <c r="R92" s="71">
        <v>100</v>
      </c>
      <c r="S92" s="84">
        <f t="shared" ref="S92:S93" si="37">R92</f>
        <v>100</v>
      </c>
      <c r="T92" s="9"/>
    </row>
    <row r="93" spans="1:20" ht="42" customHeight="1" x14ac:dyDescent="0.2">
      <c r="A93" s="376"/>
      <c r="B93" s="126" t="s">
        <v>120</v>
      </c>
      <c r="C93" s="124">
        <v>0.25</v>
      </c>
      <c r="D93" s="192" t="s">
        <v>153</v>
      </c>
      <c r="E93" s="128" t="s">
        <v>16</v>
      </c>
      <c r="F93" s="122"/>
      <c r="G93" s="155">
        <v>1</v>
      </c>
      <c r="H93" s="155">
        <v>1.5</v>
      </c>
      <c r="I93" s="155">
        <v>1.5</v>
      </c>
      <c r="J93" s="155">
        <v>2</v>
      </c>
      <c r="K93" s="155">
        <v>2.5</v>
      </c>
      <c r="L93" s="155">
        <v>2.5</v>
      </c>
      <c r="M93" s="328">
        <v>2.5</v>
      </c>
      <c r="N93" s="316">
        <v>2.5</v>
      </c>
      <c r="O93" s="65">
        <v>2.04</v>
      </c>
      <c r="P93" s="65">
        <v>2.08</v>
      </c>
      <c r="Q93" s="65">
        <v>2.12</v>
      </c>
      <c r="R93" s="44">
        <v>2.12</v>
      </c>
      <c r="S93" s="84">
        <f t="shared" si="37"/>
        <v>2.12</v>
      </c>
      <c r="T93" s="4"/>
    </row>
    <row r="94" spans="1:20" ht="42" customHeight="1" x14ac:dyDescent="0.2">
      <c r="A94" s="375"/>
      <c r="B94" s="122" t="s">
        <v>121</v>
      </c>
      <c r="C94" s="128">
        <v>0.25</v>
      </c>
      <c r="D94" s="192" t="s">
        <v>153</v>
      </c>
      <c r="E94" s="128" t="s">
        <v>29</v>
      </c>
      <c r="F94" s="122"/>
      <c r="G94" s="153">
        <v>2</v>
      </c>
      <c r="H94" s="153">
        <v>1</v>
      </c>
      <c r="I94" s="153">
        <v>1</v>
      </c>
      <c r="J94" s="153">
        <v>1</v>
      </c>
      <c r="K94" s="153">
        <v>1</v>
      </c>
      <c r="L94" s="153">
        <v>1</v>
      </c>
      <c r="M94" s="292">
        <v>1</v>
      </c>
      <c r="N94" s="306">
        <v>1</v>
      </c>
      <c r="O94" s="66">
        <v>1</v>
      </c>
      <c r="P94" s="66">
        <v>1</v>
      </c>
      <c r="Q94" s="66">
        <v>1</v>
      </c>
      <c r="R94" s="29">
        <v>1</v>
      </c>
      <c r="S94" s="72">
        <v>1</v>
      </c>
      <c r="T94" s="4"/>
    </row>
    <row r="95" spans="1:20" ht="63.75" hidden="1" customHeight="1" x14ac:dyDescent="0.2">
      <c r="A95" s="125"/>
      <c r="B95" s="203" t="s">
        <v>76</v>
      </c>
      <c r="C95" s="204" t="s">
        <v>70</v>
      </c>
      <c r="D95" s="204"/>
      <c r="E95" s="148" t="s">
        <v>42</v>
      </c>
      <c r="F95" s="150"/>
      <c r="G95" s="145"/>
      <c r="H95" s="145"/>
      <c r="I95" s="145"/>
      <c r="J95" s="145"/>
      <c r="K95" s="145"/>
      <c r="L95" s="145"/>
      <c r="M95" s="156"/>
      <c r="N95" s="85"/>
      <c r="O95" s="86"/>
      <c r="P95" s="87">
        <v>1</v>
      </c>
      <c r="Q95" s="88"/>
      <c r="R95" s="89">
        <f>P95</f>
        <v>1</v>
      </c>
      <c r="S95" s="72">
        <f>R95</f>
        <v>1</v>
      </c>
      <c r="T95" s="4"/>
    </row>
    <row r="96" spans="1:20" ht="63.75" hidden="1" customHeight="1" x14ac:dyDescent="0.2">
      <c r="A96" s="125"/>
      <c r="B96" s="203" t="s">
        <v>77</v>
      </c>
      <c r="C96" s="204" t="s">
        <v>71</v>
      </c>
      <c r="D96" s="204"/>
      <c r="E96" s="148" t="s">
        <v>42</v>
      </c>
      <c r="F96" s="150"/>
      <c r="G96" s="145"/>
      <c r="H96" s="145"/>
      <c r="I96" s="145"/>
      <c r="J96" s="145"/>
      <c r="K96" s="145"/>
      <c r="L96" s="145"/>
      <c r="M96" s="331"/>
      <c r="N96" s="322"/>
      <c r="O96" s="88"/>
      <c r="P96" s="90">
        <v>1</v>
      </c>
      <c r="Q96" s="90">
        <v>1</v>
      </c>
      <c r="R96" s="89">
        <v>2</v>
      </c>
      <c r="S96" s="72">
        <v>2</v>
      </c>
      <c r="T96" s="4"/>
    </row>
    <row r="97" spans="1:20" ht="144.75" customHeight="1" x14ac:dyDescent="0.2">
      <c r="A97" s="374" t="s">
        <v>35</v>
      </c>
      <c r="B97" s="122" t="s">
        <v>122</v>
      </c>
      <c r="C97" s="192"/>
      <c r="D97" s="192" t="s">
        <v>153</v>
      </c>
      <c r="E97" s="128" t="s">
        <v>7</v>
      </c>
      <c r="F97" s="122" t="s">
        <v>10</v>
      </c>
      <c r="G97" s="274">
        <v>0</v>
      </c>
      <c r="H97" s="274">
        <v>0</v>
      </c>
      <c r="I97" s="274">
        <v>1191.3</v>
      </c>
      <c r="J97" s="274">
        <v>1141</v>
      </c>
      <c r="K97" s="274">
        <v>0</v>
      </c>
      <c r="L97" s="274">
        <v>0</v>
      </c>
      <c r="M97" s="332">
        <f>SUM(G97:L97)</f>
        <v>2332.3000000000002</v>
      </c>
      <c r="N97" s="323">
        <v>3879.9</v>
      </c>
      <c r="O97" s="106">
        <v>0</v>
      </c>
      <c r="P97" s="103">
        <v>0</v>
      </c>
      <c r="Q97" s="103">
        <v>0</v>
      </c>
      <c r="R97" s="104">
        <f>SUM(N97:Q97)</f>
        <v>3879.9</v>
      </c>
      <c r="S97" s="105">
        <f>R97+M97</f>
        <v>6212.2000000000007</v>
      </c>
      <c r="T97" s="4"/>
    </row>
    <row r="98" spans="1:20" ht="97.5" hidden="1" customHeight="1" x14ac:dyDescent="0.2">
      <c r="A98" s="375"/>
      <c r="B98" s="160" t="s">
        <v>67</v>
      </c>
      <c r="C98" s="192">
        <v>1</v>
      </c>
      <c r="D98" s="192"/>
      <c r="E98" s="142" t="s">
        <v>16</v>
      </c>
      <c r="F98" s="122"/>
      <c r="G98" s="129"/>
      <c r="H98" s="129"/>
      <c r="I98" s="129"/>
      <c r="J98" s="129"/>
      <c r="K98" s="129"/>
      <c r="L98" s="129"/>
      <c r="M98" s="329"/>
      <c r="N98" s="310"/>
      <c r="O98" s="78">
        <v>100</v>
      </c>
      <c r="P98" s="78">
        <v>100</v>
      </c>
      <c r="Q98" s="78">
        <v>100</v>
      </c>
      <c r="R98" s="58">
        <v>100</v>
      </c>
      <c r="S98" s="58">
        <f>R98</f>
        <v>100</v>
      </c>
      <c r="T98" s="4"/>
    </row>
    <row r="99" spans="1:20" ht="33.950000000000003" customHeight="1" x14ac:dyDescent="0.2">
      <c r="A99" s="377" t="s">
        <v>36</v>
      </c>
      <c r="B99" s="380" t="s">
        <v>123</v>
      </c>
      <c r="C99" s="377"/>
      <c r="D99" s="377" t="s">
        <v>153</v>
      </c>
      <c r="E99" s="377" t="s">
        <v>7</v>
      </c>
      <c r="F99" s="219" t="s">
        <v>8</v>
      </c>
      <c r="G99" s="269">
        <f>SUM(G100:G102)</f>
        <v>86635.199999999997</v>
      </c>
      <c r="H99" s="269">
        <f t="shared" ref="H99:M99" si="38">SUM(H100:H102)</f>
        <v>85531</v>
      </c>
      <c r="I99" s="269">
        <f t="shared" si="38"/>
        <v>83901.8</v>
      </c>
      <c r="J99" s="269">
        <f t="shared" si="38"/>
        <v>94236.7</v>
      </c>
      <c r="K99" s="269">
        <f t="shared" si="38"/>
        <v>112785.09999999999</v>
      </c>
      <c r="L99" s="269">
        <f t="shared" si="38"/>
        <v>116231.4</v>
      </c>
      <c r="M99" s="326">
        <f t="shared" si="38"/>
        <v>579321.19999999995</v>
      </c>
      <c r="N99" s="304">
        <f>N100+N101+N102</f>
        <v>142553.20000000001</v>
      </c>
      <c r="O99" s="24">
        <f>O100+O101+O102</f>
        <v>133784.79999999999</v>
      </c>
      <c r="P99" s="24">
        <f>P100+P101+P102</f>
        <v>135784.79999999999</v>
      </c>
      <c r="Q99" s="24">
        <f>Q100+Q101+Q102</f>
        <v>140784.79999999999</v>
      </c>
      <c r="R99" s="25">
        <f t="shared" ref="R99:R105" si="39">SUM(N99:Q99)</f>
        <v>552907.6</v>
      </c>
      <c r="S99" s="40">
        <f t="shared" ref="S99:S105" si="40">R99+M99</f>
        <v>1132228.7999999998</v>
      </c>
      <c r="T99" s="4"/>
    </row>
    <row r="100" spans="1:20" ht="33.950000000000003" customHeight="1" x14ac:dyDescent="0.2">
      <c r="A100" s="378"/>
      <c r="B100" s="381"/>
      <c r="C100" s="378"/>
      <c r="D100" s="378"/>
      <c r="E100" s="378"/>
      <c r="F100" s="219" t="s">
        <v>26</v>
      </c>
      <c r="G100" s="269">
        <f t="shared" ref="G100:L100" si="41">G110</f>
        <v>0</v>
      </c>
      <c r="H100" s="269">
        <f t="shared" si="41"/>
        <v>0</v>
      </c>
      <c r="I100" s="269">
        <f t="shared" si="41"/>
        <v>0</v>
      </c>
      <c r="J100" s="269">
        <f t="shared" si="41"/>
        <v>0</v>
      </c>
      <c r="K100" s="269">
        <f t="shared" si="41"/>
        <v>5760</v>
      </c>
      <c r="L100" s="269">
        <f t="shared" si="41"/>
        <v>0</v>
      </c>
      <c r="M100" s="326">
        <f>SUM(G100:L100)</f>
        <v>5760</v>
      </c>
      <c r="N100" s="307">
        <f>N110</f>
        <v>8763.5</v>
      </c>
      <c r="O100" s="28">
        <f>O110</f>
        <v>0</v>
      </c>
      <c r="P100" s="28">
        <f>P110</f>
        <v>0</v>
      </c>
      <c r="Q100" s="28">
        <f>Q110</f>
        <v>3277.5</v>
      </c>
      <c r="R100" s="49">
        <f t="shared" si="39"/>
        <v>12041</v>
      </c>
      <c r="S100" s="20">
        <f t="shared" si="40"/>
        <v>17801</v>
      </c>
      <c r="T100" s="4"/>
    </row>
    <row r="101" spans="1:20" ht="33.950000000000003" customHeight="1" x14ac:dyDescent="0.2">
      <c r="A101" s="378"/>
      <c r="B101" s="381"/>
      <c r="C101" s="378"/>
      <c r="D101" s="378"/>
      <c r="E101" s="378"/>
      <c r="F101" s="219" t="s">
        <v>38</v>
      </c>
      <c r="G101" s="269">
        <f t="shared" ref="G101:L102" si="42">G104+G111</f>
        <v>0</v>
      </c>
      <c r="H101" s="269">
        <f t="shared" si="42"/>
        <v>0</v>
      </c>
      <c r="I101" s="269">
        <f t="shared" si="42"/>
        <v>0</v>
      </c>
      <c r="J101" s="269">
        <f t="shared" si="42"/>
        <v>135</v>
      </c>
      <c r="K101" s="269">
        <f t="shared" si="42"/>
        <v>240</v>
      </c>
      <c r="L101" s="269">
        <f t="shared" si="42"/>
        <v>0</v>
      </c>
      <c r="M101" s="326">
        <f>SUM(G101:L101)</f>
        <v>375</v>
      </c>
      <c r="N101" s="307">
        <f>N104+N111</f>
        <v>8501</v>
      </c>
      <c r="O101" s="28">
        <f>O104+O111</f>
        <v>0</v>
      </c>
      <c r="P101" s="28">
        <f>P104+P111</f>
        <v>0</v>
      </c>
      <c r="Q101" s="28">
        <f>Q104+Q111</f>
        <v>1472.5</v>
      </c>
      <c r="R101" s="49">
        <f t="shared" si="39"/>
        <v>9973.5</v>
      </c>
      <c r="S101" s="20">
        <f t="shared" si="40"/>
        <v>10348.5</v>
      </c>
      <c r="T101" s="4"/>
    </row>
    <row r="102" spans="1:20" ht="33.950000000000003" customHeight="1" x14ac:dyDescent="0.2">
      <c r="A102" s="379"/>
      <c r="B102" s="382"/>
      <c r="C102" s="379"/>
      <c r="D102" s="379"/>
      <c r="E102" s="379"/>
      <c r="F102" s="219" t="s">
        <v>10</v>
      </c>
      <c r="G102" s="269">
        <f t="shared" si="42"/>
        <v>86635.199999999997</v>
      </c>
      <c r="H102" s="269">
        <f t="shared" si="42"/>
        <v>85531</v>
      </c>
      <c r="I102" s="269">
        <f t="shared" si="42"/>
        <v>83901.8</v>
      </c>
      <c r="J102" s="269">
        <f t="shared" si="42"/>
        <v>94101.7</v>
      </c>
      <c r="K102" s="269">
        <f t="shared" si="42"/>
        <v>106785.09999999999</v>
      </c>
      <c r="L102" s="269">
        <f t="shared" si="42"/>
        <v>116231.4</v>
      </c>
      <c r="M102" s="326">
        <f>SUM(G102:L102)</f>
        <v>573186.19999999995</v>
      </c>
      <c r="N102" s="307">
        <f>+N105+N112</f>
        <v>125288.7</v>
      </c>
      <c r="O102" s="28">
        <f>+O105+O112</f>
        <v>133784.79999999999</v>
      </c>
      <c r="P102" s="28">
        <f>+P105+P112</f>
        <v>135784.79999999999</v>
      </c>
      <c r="Q102" s="28">
        <f>+Q105+Q112</f>
        <v>136034.79999999999</v>
      </c>
      <c r="R102" s="49">
        <f t="shared" si="39"/>
        <v>530893.1</v>
      </c>
      <c r="S102" s="20">
        <f t="shared" si="40"/>
        <v>1104079.2999999998</v>
      </c>
      <c r="T102" s="4"/>
    </row>
    <row r="103" spans="1:20" ht="33.950000000000003" customHeight="1" x14ac:dyDescent="0.2">
      <c r="A103" s="374" t="s">
        <v>37</v>
      </c>
      <c r="B103" s="383" t="s">
        <v>124</v>
      </c>
      <c r="C103" s="374"/>
      <c r="D103" s="374" t="s">
        <v>153</v>
      </c>
      <c r="E103" s="374" t="s">
        <v>7</v>
      </c>
      <c r="F103" s="122" t="s">
        <v>8</v>
      </c>
      <c r="G103" s="143">
        <f>SUM(G104:G105)</f>
        <v>83740</v>
      </c>
      <c r="H103" s="143">
        <f t="shared" ref="H103:M103" si="43">SUM(H104:H105)</f>
        <v>83740</v>
      </c>
      <c r="I103" s="143">
        <f t="shared" si="43"/>
        <v>82901.8</v>
      </c>
      <c r="J103" s="143">
        <f t="shared" si="43"/>
        <v>93236.7</v>
      </c>
      <c r="K103" s="143">
        <f t="shared" si="43"/>
        <v>105209.2</v>
      </c>
      <c r="L103" s="143">
        <f t="shared" si="43"/>
        <v>115231.4</v>
      </c>
      <c r="M103" s="293">
        <f t="shared" si="43"/>
        <v>564059.1</v>
      </c>
      <c r="N103" s="304">
        <f>N104+N105</f>
        <v>125901.7</v>
      </c>
      <c r="O103" s="24">
        <f>O104+O105</f>
        <v>130784.8</v>
      </c>
      <c r="P103" s="24">
        <f>P104+P105</f>
        <v>130784.8</v>
      </c>
      <c r="Q103" s="24">
        <f>Q104+Q105</f>
        <v>130784.8</v>
      </c>
      <c r="R103" s="25">
        <f t="shared" si="39"/>
        <v>518256.1</v>
      </c>
      <c r="S103" s="40">
        <f t="shared" si="40"/>
        <v>1082315.2</v>
      </c>
      <c r="T103" s="4"/>
    </row>
    <row r="104" spans="1:20" ht="33.950000000000003" customHeight="1" x14ac:dyDescent="0.2">
      <c r="A104" s="376"/>
      <c r="B104" s="384"/>
      <c r="C104" s="376"/>
      <c r="D104" s="376"/>
      <c r="E104" s="376"/>
      <c r="F104" s="122" t="s">
        <v>38</v>
      </c>
      <c r="G104" s="152">
        <v>0</v>
      </c>
      <c r="H104" s="152">
        <v>0</v>
      </c>
      <c r="I104" s="152">
        <v>0</v>
      </c>
      <c r="J104" s="152">
        <v>135</v>
      </c>
      <c r="K104" s="152">
        <v>0</v>
      </c>
      <c r="L104" s="152">
        <v>0</v>
      </c>
      <c r="M104" s="293">
        <f>SUM(G104:L104)</f>
        <v>135</v>
      </c>
      <c r="N104" s="305">
        <v>4563.8</v>
      </c>
      <c r="O104" s="26">
        <v>0</v>
      </c>
      <c r="P104" s="26">
        <v>0</v>
      </c>
      <c r="Q104" s="26">
        <v>0</v>
      </c>
      <c r="R104" s="27">
        <f t="shared" si="39"/>
        <v>4563.8</v>
      </c>
      <c r="S104" s="20">
        <f t="shared" si="40"/>
        <v>4698.8</v>
      </c>
      <c r="T104" s="4"/>
    </row>
    <row r="105" spans="1:20" ht="33.950000000000003" customHeight="1" x14ac:dyDescent="0.2">
      <c r="A105" s="376"/>
      <c r="B105" s="385"/>
      <c r="C105" s="375"/>
      <c r="D105" s="375"/>
      <c r="E105" s="375"/>
      <c r="F105" s="122" t="s">
        <v>10</v>
      </c>
      <c r="G105" s="152">
        <v>83740</v>
      </c>
      <c r="H105" s="152">
        <v>83740</v>
      </c>
      <c r="I105" s="152">
        <v>82901.8</v>
      </c>
      <c r="J105" s="152">
        <v>93101.7</v>
      </c>
      <c r="K105" s="152">
        <v>105209.2</v>
      </c>
      <c r="L105" s="152">
        <v>115231.4</v>
      </c>
      <c r="M105" s="293">
        <f>SUM(G105:L105)</f>
        <v>563924.1</v>
      </c>
      <c r="N105" s="305">
        <v>121337.9</v>
      </c>
      <c r="O105" s="26">
        <v>130784.8</v>
      </c>
      <c r="P105" s="26">
        <v>130784.8</v>
      </c>
      <c r="Q105" s="26">
        <v>130784.8</v>
      </c>
      <c r="R105" s="27">
        <f t="shared" si="39"/>
        <v>513692.3</v>
      </c>
      <c r="S105" s="20">
        <f t="shared" si="40"/>
        <v>1077616.3999999999</v>
      </c>
      <c r="T105" s="4"/>
    </row>
    <row r="106" spans="1:20" ht="39.950000000000003" customHeight="1" x14ac:dyDescent="0.2">
      <c r="A106" s="376"/>
      <c r="B106" s="126" t="s">
        <v>125</v>
      </c>
      <c r="C106" s="124">
        <v>0.5</v>
      </c>
      <c r="D106" s="216" t="s">
        <v>153</v>
      </c>
      <c r="E106" s="124" t="s">
        <v>14</v>
      </c>
      <c r="F106" s="122"/>
      <c r="G106" s="153">
        <v>2010</v>
      </c>
      <c r="H106" s="153">
        <v>2015</v>
      </c>
      <c r="I106" s="153">
        <v>2020</v>
      </c>
      <c r="J106" s="153">
        <v>2025</v>
      </c>
      <c r="K106" s="153">
        <v>2030</v>
      </c>
      <c r="L106" s="153">
        <v>2020</v>
      </c>
      <c r="M106" s="292">
        <v>2020</v>
      </c>
      <c r="N106" s="306">
        <v>2100</v>
      </c>
      <c r="O106" s="66">
        <v>1900</v>
      </c>
      <c r="P106" s="66">
        <v>1940</v>
      </c>
      <c r="Q106" s="66">
        <v>1980</v>
      </c>
      <c r="R106" s="29">
        <v>1980</v>
      </c>
      <c r="S106" s="51">
        <f>R106</f>
        <v>1980</v>
      </c>
      <c r="T106" s="6"/>
    </row>
    <row r="107" spans="1:20" ht="49.5" customHeight="1" x14ac:dyDescent="0.2">
      <c r="A107" s="125"/>
      <c r="B107" s="141" t="s">
        <v>127</v>
      </c>
      <c r="C107" s="124">
        <v>0.25</v>
      </c>
      <c r="D107" s="216" t="s">
        <v>153</v>
      </c>
      <c r="E107" s="136" t="s">
        <v>11</v>
      </c>
      <c r="F107" s="137"/>
      <c r="G107" s="153">
        <v>220</v>
      </c>
      <c r="H107" s="153">
        <v>220</v>
      </c>
      <c r="I107" s="153">
        <v>230</v>
      </c>
      <c r="J107" s="153">
        <v>230</v>
      </c>
      <c r="K107" s="153">
        <v>240</v>
      </c>
      <c r="L107" s="153">
        <v>100</v>
      </c>
      <c r="M107" s="292">
        <v>100</v>
      </c>
      <c r="N107" s="306">
        <v>100</v>
      </c>
      <c r="O107" s="91">
        <v>250</v>
      </c>
      <c r="P107" s="91">
        <v>260</v>
      </c>
      <c r="Q107" s="91">
        <v>280</v>
      </c>
      <c r="R107" s="92">
        <v>280</v>
      </c>
      <c r="S107" s="52">
        <f>R107</f>
        <v>280</v>
      </c>
      <c r="T107" s="6"/>
    </row>
    <row r="108" spans="1:20" ht="54" customHeight="1" x14ac:dyDescent="0.2">
      <c r="A108" s="125"/>
      <c r="B108" s="141" t="s">
        <v>126</v>
      </c>
      <c r="C108" s="124">
        <v>0.25</v>
      </c>
      <c r="D108" s="216" t="s">
        <v>153</v>
      </c>
      <c r="E108" s="136" t="s">
        <v>14</v>
      </c>
      <c r="F108" s="137"/>
      <c r="G108" s="153">
        <v>840</v>
      </c>
      <c r="H108" s="153">
        <v>850</v>
      </c>
      <c r="I108" s="153">
        <v>850</v>
      </c>
      <c r="J108" s="153">
        <v>850</v>
      </c>
      <c r="K108" s="153">
        <v>850</v>
      </c>
      <c r="L108" s="153">
        <v>850</v>
      </c>
      <c r="M108" s="292">
        <v>850</v>
      </c>
      <c r="N108" s="306">
        <v>1600</v>
      </c>
      <c r="O108" s="91">
        <v>1140</v>
      </c>
      <c r="P108" s="91">
        <v>1150</v>
      </c>
      <c r="Q108" s="91">
        <v>1180</v>
      </c>
      <c r="R108" s="92">
        <v>1180</v>
      </c>
      <c r="S108" s="52">
        <f>R108</f>
        <v>1180</v>
      </c>
      <c r="T108" s="6"/>
    </row>
    <row r="109" spans="1:20" ht="33.950000000000003" customHeight="1" x14ac:dyDescent="0.2">
      <c r="A109" s="392" t="s">
        <v>39</v>
      </c>
      <c r="B109" s="383" t="s">
        <v>128</v>
      </c>
      <c r="C109" s="374"/>
      <c r="D109" s="374" t="s">
        <v>153</v>
      </c>
      <c r="E109" s="374" t="s">
        <v>7</v>
      </c>
      <c r="F109" s="122" t="s">
        <v>8</v>
      </c>
      <c r="G109" s="143">
        <f t="shared" ref="G109:L109" si="44">SUM(G110:G112)</f>
        <v>2895.2</v>
      </c>
      <c r="H109" s="143">
        <f t="shared" si="44"/>
        <v>1791</v>
      </c>
      <c r="I109" s="143">
        <f t="shared" si="44"/>
        <v>1000</v>
      </c>
      <c r="J109" s="143">
        <f t="shared" si="44"/>
        <v>1000</v>
      </c>
      <c r="K109" s="143">
        <f t="shared" si="44"/>
        <v>7575.9</v>
      </c>
      <c r="L109" s="143">
        <f t="shared" si="44"/>
        <v>1000</v>
      </c>
      <c r="M109" s="293">
        <f>SUM(M110:M112)</f>
        <v>15262.1</v>
      </c>
      <c r="N109" s="304">
        <f>SUM(N110:N112)</f>
        <v>16651.5</v>
      </c>
      <c r="O109" s="24">
        <f>SUM(O110:O112)</f>
        <v>3000</v>
      </c>
      <c r="P109" s="24">
        <f>SUM(P110:P112)</f>
        <v>5000</v>
      </c>
      <c r="Q109" s="24">
        <f>SUM(Q110:Q112)</f>
        <v>10000</v>
      </c>
      <c r="R109" s="25">
        <f>SUM(N109:Q109)</f>
        <v>34651.5</v>
      </c>
      <c r="S109" s="40">
        <f>R109+M109</f>
        <v>49913.599999999999</v>
      </c>
      <c r="T109" s="7"/>
    </row>
    <row r="110" spans="1:20" ht="33.950000000000003" customHeight="1" x14ac:dyDescent="0.2">
      <c r="A110" s="393"/>
      <c r="B110" s="384"/>
      <c r="C110" s="376"/>
      <c r="D110" s="376"/>
      <c r="E110" s="376"/>
      <c r="F110" s="122" t="s">
        <v>26</v>
      </c>
      <c r="G110" s="152">
        <v>0</v>
      </c>
      <c r="H110" s="152">
        <v>0</v>
      </c>
      <c r="I110" s="152">
        <v>0</v>
      </c>
      <c r="J110" s="152">
        <v>0</v>
      </c>
      <c r="K110" s="152">
        <v>5760</v>
      </c>
      <c r="L110" s="152">
        <v>0</v>
      </c>
      <c r="M110" s="293">
        <f>SUM(G110:L110)</f>
        <v>5760</v>
      </c>
      <c r="N110" s="307">
        <v>8763.5</v>
      </c>
      <c r="O110" s="28">
        <v>0</v>
      </c>
      <c r="P110" s="26">
        <v>0</v>
      </c>
      <c r="Q110" s="26">
        <v>3277.5</v>
      </c>
      <c r="R110" s="33">
        <f t="shared" ref="R110:R112" si="45">SUM(N110:Q110)</f>
        <v>12041</v>
      </c>
      <c r="S110" s="20">
        <f>R110+M110</f>
        <v>17801</v>
      </c>
      <c r="T110" s="7"/>
    </row>
    <row r="111" spans="1:20" ht="33.950000000000003" customHeight="1" x14ac:dyDescent="0.2">
      <c r="A111" s="393"/>
      <c r="B111" s="384"/>
      <c r="C111" s="376"/>
      <c r="D111" s="376"/>
      <c r="E111" s="376"/>
      <c r="F111" s="122" t="s">
        <v>38</v>
      </c>
      <c r="G111" s="143">
        <v>0</v>
      </c>
      <c r="H111" s="143">
        <v>0</v>
      </c>
      <c r="I111" s="143">
        <v>0</v>
      </c>
      <c r="J111" s="143">
        <v>0</v>
      </c>
      <c r="K111" s="143">
        <v>240</v>
      </c>
      <c r="L111" s="139">
        <v>0</v>
      </c>
      <c r="M111" s="293">
        <f>SUM(G111:L111)</f>
        <v>240</v>
      </c>
      <c r="N111" s="307">
        <v>3937.2</v>
      </c>
      <c r="O111" s="28">
        <v>0</v>
      </c>
      <c r="P111" s="26">
        <v>0</v>
      </c>
      <c r="Q111" s="26">
        <v>1472.5</v>
      </c>
      <c r="R111" s="33">
        <f t="shared" si="45"/>
        <v>5409.7</v>
      </c>
      <c r="S111" s="20">
        <f>R111+M111</f>
        <v>5649.7</v>
      </c>
      <c r="T111" s="4"/>
    </row>
    <row r="112" spans="1:20" ht="33.950000000000003" customHeight="1" x14ac:dyDescent="0.2">
      <c r="A112" s="393"/>
      <c r="B112" s="385"/>
      <c r="C112" s="375"/>
      <c r="D112" s="375"/>
      <c r="E112" s="375"/>
      <c r="F112" s="122" t="s">
        <v>10</v>
      </c>
      <c r="G112" s="152">
        <v>2895.2</v>
      </c>
      <c r="H112" s="152">
        <v>1791</v>
      </c>
      <c r="I112" s="152">
        <v>1000</v>
      </c>
      <c r="J112" s="152">
        <v>1000</v>
      </c>
      <c r="K112" s="152">
        <v>1575.9</v>
      </c>
      <c r="L112" s="152">
        <v>1000</v>
      </c>
      <c r="M112" s="293">
        <f>SUM(G112:L112)</f>
        <v>9262.1</v>
      </c>
      <c r="N112" s="307">
        <v>3950.8</v>
      </c>
      <c r="O112" s="28">
        <v>3000</v>
      </c>
      <c r="P112" s="26">
        <v>5000</v>
      </c>
      <c r="Q112" s="26">
        <v>5250</v>
      </c>
      <c r="R112" s="33">
        <f t="shared" si="45"/>
        <v>17200.8</v>
      </c>
      <c r="S112" s="20">
        <f>R112+M112</f>
        <v>26462.9</v>
      </c>
      <c r="T112" s="4"/>
    </row>
    <row r="113" spans="1:21" ht="33.950000000000003" customHeight="1" x14ac:dyDescent="0.2">
      <c r="A113" s="393"/>
      <c r="B113" s="383" t="s">
        <v>184</v>
      </c>
      <c r="C113" s="374"/>
      <c r="D113" s="374"/>
      <c r="E113" s="374"/>
      <c r="F113" s="259" t="s">
        <v>8</v>
      </c>
      <c r="G113" s="143">
        <f t="shared" ref="G113:J113" si="46">SUM(G114:G116)</f>
        <v>0</v>
      </c>
      <c r="H113" s="143">
        <f t="shared" si="46"/>
        <v>0</v>
      </c>
      <c r="I113" s="143">
        <f t="shared" si="46"/>
        <v>0</v>
      </c>
      <c r="J113" s="143">
        <f t="shared" si="46"/>
        <v>0</v>
      </c>
      <c r="K113" s="143">
        <f t="shared" ref="K113" si="47">SUM(K114:K116)</f>
        <v>6666.7</v>
      </c>
      <c r="L113" s="271">
        <f>SUM(L114:L116)</f>
        <v>0</v>
      </c>
      <c r="M113" s="293">
        <f>SUM(G113:L113)</f>
        <v>6666.7</v>
      </c>
      <c r="N113" s="307"/>
      <c r="O113" s="261"/>
      <c r="P113" s="262"/>
      <c r="Q113" s="262"/>
      <c r="R113" s="263"/>
      <c r="S113" s="264"/>
      <c r="T113" s="4"/>
    </row>
    <row r="114" spans="1:21" ht="33.950000000000003" customHeight="1" x14ac:dyDescent="0.2">
      <c r="A114" s="393"/>
      <c r="B114" s="384"/>
      <c r="C114" s="376"/>
      <c r="D114" s="376"/>
      <c r="E114" s="376"/>
      <c r="F114" s="259" t="s">
        <v>26</v>
      </c>
      <c r="G114" s="271">
        <v>0</v>
      </c>
      <c r="H114" s="271">
        <v>0</v>
      </c>
      <c r="I114" s="271">
        <v>0</v>
      </c>
      <c r="J114" s="271">
        <v>0</v>
      </c>
      <c r="K114" s="152">
        <v>5760</v>
      </c>
      <c r="L114" s="271">
        <v>0</v>
      </c>
      <c r="M114" s="293">
        <f t="shared" ref="M114:M116" si="48">SUM(G114:L114)</f>
        <v>5760</v>
      </c>
      <c r="N114" s="307"/>
      <c r="O114" s="261"/>
      <c r="P114" s="262"/>
      <c r="Q114" s="262"/>
      <c r="R114" s="263"/>
      <c r="S114" s="264"/>
      <c r="T114" s="4"/>
    </row>
    <row r="115" spans="1:21" ht="33.950000000000003" customHeight="1" x14ac:dyDescent="0.2">
      <c r="A115" s="393"/>
      <c r="B115" s="384"/>
      <c r="C115" s="376"/>
      <c r="D115" s="376"/>
      <c r="E115" s="376"/>
      <c r="F115" s="259" t="s">
        <v>38</v>
      </c>
      <c r="G115" s="271">
        <v>0</v>
      </c>
      <c r="H115" s="271">
        <v>0</v>
      </c>
      <c r="I115" s="271">
        <v>0</v>
      </c>
      <c r="J115" s="271">
        <v>0</v>
      </c>
      <c r="K115" s="143">
        <v>240</v>
      </c>
      <c r="L115" s="271">
        <v>0</v>
      </c>
      <c r="M115" s="293">
        <f t="shared" si="48"/>
        <v>240</v>
      </c>
      <c r="N115" s="307"/>
      <c r="O115" s="261"/>
      <c r="P115" s="262"/>
      <c r="Q115" s="262"/>
      <c r="R115" s="263"/>
      <c r="S115" s="264"/>
      <c r="T115" s="4"/>
    </row>
    <row r="116" spans="1:21" ht="33.950000000000003" customHeight="1" x14ac:dyDescent="0.2">
      <c r="A116" s="393"/>
      <c r="B116" s="385"/>
      <c r="C116" s="375"/>
      <c r="D116" s="375"/>
      <c r="E116" s="375"/>
      <c r="F116" s="259" t="s">
        <v>10</v>
      </c>
      <c r="G116" s="271">
        <v>0</v>
      </c>
      <c r="H116" s="271">
        <v>0</v>
      </c>
      <c r="I116" s="271">
        <v>0</v>
      </c>
      <c r="J116" s="271">
        <v>0</v>
      </c>
      <c r="K116" s="152">
        <v>666.7</v>
      </c>
      <c r="L116" s="271">
        <v>0</v>
      </c>
      <c r="M116" s="293">
        <f t="shared" si="48"/>
        <v>666.7</v>
      </c>
      <c r="N116" s="307"/>
      <c r="O116" s="261"/>
      <c r="P116" s="262"/>
      <c r="Q116" s="262"/>
      <c r="R116" s="263"/>
      <c r="S116" s="264"/>
      <c r="T116" s="4"/>
    </row>
    <row r="117" spans="1:21" ht="70.5" customHeight="1" x14ac:dyDescent="0.2">
      <c r="A117" s="393"/>
      <c r="B117" s="122" t="s">
        <v>129</v>
      </c>
      <c r="C117" s="128">
        <v>0.5</v>
      </c>
      <c r="D117" s="218" t="s">
        <v>153</v>
      </c>
      <c r="E117" s="124" t="s">
        <v>16</v>
      </c>
      <c r="F117" s="122"/>
      <c r="G117" s="155">
        <v>100</v>
      </c>
      <c r="H117" s="155">
        <v>100</v>
      </c>
      <c r="I117" s="155">
        <v>100</v>
      </c>
      <c r="J117" s="155">
        <v>100</v>
      </c>
      <c r="K117" s="155">
        <v>100</v>
      </c>
      <c r="L117" s="155">
        <v>100</v>
      </c>
      <c r="M117" s="328">
        <v>100</v>
      </c>
      <c r="N117" s="306">
        <v>100</v>
      </c>
      <c r="O117" s="66">
        <v>100</v>
      </c>
      <c r="P117" s="66">
        <v>100</v>
      </c>
      <c r="Q117" s="66">
        <v>100</v>
      </c>
      <c r="R117" s="29">
        <v>100</v>
      </c>
      <c r="S117" s="51">
        <f>R117</f>
        <v>100</v>
      </c>
      <c r="T117" s="4"/>
    </row>
    <row r="118" spans="1:21" ht="88.5" customHeight="1" x14ac:dyDescent="0.2">
      <c r="A118" s="393"/>
      <c r="B118" s="122" t="s">
        <v>130</v>
      </c>
      <c r="C118" s="128">
        <v>0.5</v>
      </c>
      <c r="D118" s="218" t="s">
        <v>153</v>
      </c>
      <c r="E118" s="128" t="s">
        <v>16</v>
      </c>
      <c r="F118" s="122"/>
      <c r="G118" s="155">
        <v>100</v>
      </c>
      <c r="H118" s="155">
        <v>100</v>
      </c>
      <c r="I118" s="155">
        <v>100</v>
      </c>
      <c r="J118" s="155">
        <v>100</v>
      </c>
      <c r="K118" s="155">
        <v>100</v>
      </c>
      <c r="L118" s="155">
        <v>100</v>
      </c>
      <c r="M118" s="328">
        <v>100</v>
      </c>
      <c r="N118" s="306">
        <v>100</v>
      </c>
      <c r="O118" s="66">
        <v>100</v>
      </c>
      <c r="P118" s="66">
        <v>100</v>
      </c>
      <c r="Q118" s="66">
        <v>100</v>
      </c>
      <c r="R118" s="29">
        <v>100</v>
      </c>
      <c r="S118" s="51">
        <f>R118</f>
        <v>100</v>
      </c>
      <c r="T118" s="4"/>
    </row>
    <row r="119" spans="1:21" ht="54" customHeight="1" x14ac:dyDescent="0.2">
      <c r="A119" s="394"/>
      <c r="B119" s="265" t="s">
        <v>185</v>
      </c>
      <c r="C119" s="260"/>
      <c r="D119" s="260">
        <v>2019</v>
      </c>
      <c r="E119" s="260" t="s">
        <v>42</v>
      </c>
      <c r="F119" s="205"/>
      <c r="G119" s="266"/>
      <c r="H119" s="266"/>
      <c r="I119" s="266"/>
      <c r="J119" s="266"/>
      <c r="K119" s="266">
        <v>2</v>
      </c>
      <c r="L119" s="266"/>
      <c r="M119" s="292">
        <v>2</v>
      </c>
      <c r="N119" s="306"/>
      <c r="O119" s="267"/>
      <c r="P119" s="267"/>
      <c r="Q119" s="267"/>
      <c r="R119" s="89"/>
      <c r="S119" s="268"/>
      <c r="T119" s="4"/>
    </row>
    <row r="120" spans="1:21" ht="33.950000000000003" customHeight="1" x14ac:dyDescent="0.2">
      <c r="A120" s="230" t="s">
        <v>40</v>
      </c>
      <c r="B120" s="423" t="s">
        <v>160</v>
      </c>
      <c r="C120" s="377"/>
      <c r="D120" s="377" t="s">
        <v>153</v>
      </c>
      <c r="E120" s="377" t="s">
        <v>7</v>
      </c>
      <c r="F120" s="219" t="s">
        <v>59</v>
      </c>
      <c r="G120" s="269">
        <f t="shared" ref="G120:L120" si="49">SUM(G121:G122)</f>
        <v>18260.599999999999</v>
      </c>
      <c r="H120" s="269">
        <f t="shared" si="49"/>
        <v>17466</v>
      </c>
      <c r="I120" s="269">
        <f t="shared" si="49"/>
        <v>19220.8</v>
      </c>
      <c r="J120" s="269">
        <f t="shared" si="49"/>
        <v>39996.700000000004</v>
      </c>
      <c r="K120" s="269">
        <f t="shared" si="49"/>
        <v>41669</v>
      </c>
      <c r="L120" s="269">
        <f t="shared" si="49"/>
        <v>41886</v>
      </c>
      <c r="M120" s="326">
        <f>SUM(G120:L120)</f>
        <v>178499.1</v>
      </c>
      <c r="N120" s="304">
        <f>SUM(N123,N125,N129)</f>
        <v>43892.5</v>
      </c>
      <c r="O120" s="24">
        <f>SUM(O123,O125,O129)</f>
        <v>45006</v>
      </c>
      <c r="P120" s="24">
        <f>SUM(P123,P125,P129)</f>
        <v>45406</v>
      </c>
      <c r="Q120" s="24">
        <f>SUM(Q123,Q125,Q129)</f>
        <v>45836</v>
      </c>
      <c r="R120" s="25">
        <f>SUM(N120:Q120)</f>
        <v>180140.5</v>
      </c>
      <c r="S120" s="40">
        <f>R120+M120</f>
        <v>358639.6</v>
      </c>
      <c r="T120" s="4"/>
      <c r="U120" s="61"/>
    </row>
    <row r="121" spans="1:21" ht="33.950000000000003" customHeight="1" x14ac:dyDescent="0.2">
      <c r="A121" s="231"/>
      <c r="B121" s="424"/>
      <c r="C121" s="378"/>
      <c r="D121" s="378"/>
      <c r="E121" s="378"/>
      <c r="F121" s="219" t="s">
        <v>38</v>
      </c>
      <c r="G121" s="275">
        <f t="shared" ref="G121:L121" si="50">G126</f>
        <v>0</v>
      </c>
      <c r="H121" s="275">
        <f t="shared" si="50"/>
        <v>0</v>
      </c>
      <c r="I121" s="275">
        <f t="shared" si="50"/>
        <v>0</v>
      </c>
      <c r="J121" s="275">
        <f t="shared" si="50"/>
        <v>1090</v>
      </c>
      <c r="K121" s="275">
        <f t="shared" si="50"/>
        <v>0</v>
      </c>
      <c r="L121" s="275">
        <f t="shared" si="50"/>
        <v>0</v>
      </c>
      <c r="M121" s="326">
        <f>SUM(G121:L121)</f>
        <v>1090</v>
      </c>
      <c r="N121" s="305">
        <v>0</v>
      </c>
      <c r="O121" s="53">
        <v>0</v>
      </c>
      <c r="P121" s="53">
        <v>0</v>
      </c>
      <c r="Q121" s="53">
        <v>0</v>
      </c>
      <c r="R121" s="54">
        <f>SUM(N121:Q121)</f>
        <v>0</v>
      </c>
      <c r="S121" s="20">
        <f>R121+M121</f>
        <v>1090</v>
      </c>
      <c r="T121" s="4"/>
    </row>
    <row r="122" spans="1:21" ht="33.950000000000003" customHeight="1" x14ac:dyDescent="0.2">
      <c r="A122" s="232"/>
      <c r="B122" s="425"/>
      <c r="C122" s="379"/>
      <c r="D122" s="379"/>
      <c r="E122" s="379"/>
      <c r="F122" s="219" t="s">
        <v>10</v>
      </c>
      <c r="G122" s="269">
        <f t="shared" ref="G122:L122" si="51">G123+G127+G129</f>
        <v>18260.599999999999</v>
      </c>
      <c r="H122" s="269">
        <f t="shared" si="51"/>
        <v>17466</v>
      </c>
      <c r="I122" s="269">
        <f t="shared" si="51"/>
        <v>19220.8</v>
      </c>
      <c r="J122" s="269">
        <f t="shared" si="51"/>
        <v>38906.700000000004</v>
      </c>
      <c r="K122" s="269">
        <f t="shared" si="51"/>
        <v>41669</v>
      </c>
      <c r="L122" s="269">
        <f t="shared" si="51"/>
        <v>41886</v>
      </c>
      <c r="M122" s="326">
        <f>SUM(G122:L122)</f>
        <v>177409.1</v>
      </c>
      <c r="N122" s="305">
        <f>N123+N127+N129</f>
        <v>43892.5</v>
      </c>
      <c r="O122" s="53">
        <f>O123+O127+O129</f>
        <v>45006</v>
      </c>
      <c r="P122" s="53">
        <f>P123+P127+P129</f>
        <v>45406</v>
      </c>
      <c r="Q122" s="53">
        <f>Q123+Q127+Q129</f>
        <v>45836</v>
      </c>
      <c r="R122" s="54">
        <f>SUM(N122:Q122)</f>
        <v>180140.5</v>
      </c>
      <c r="S122" s="20">
        <f>R122+M122</f>
        <v>357549.6</v>
      </c>
      <c r="T122" s="4"/>
    </row>
    <row r="123" spans="1:21" ht="69.75" customHeight="1" x14ac:dyDescent="0.2">
      <c r="A123" s="392" t="s">
        <v>41</v>
      </c>
      <c r="B123" s="122" t="s">
        <v>161</v>
      </c>
      <c r="C123" s="128"/>
      <c r="D123" s="218" t="s">
        <v>153</v>
      </c>
      <c r="E123" s="128" t="s">
        <v>7</v>
      </c>
      <c r="F123" s="122" t="s">
        <v>10</v>
      </c>
      <c r="G123" s="152">
        <v>3646.5</v>
      </c>
      <c r="H123" s="152">
        <v>3859.2</v>
      </c>
      <c r="I123" s="152">
        <v>4132</v>
      </c>
      <c r="J123" s="152">
        <v>5365.8</v>
      </c>
      <c r="K123" s="152">
        <v>5689.3</v>
      </c>
      <c r="L123" s="152">
        <v>5753</v>
      </c>
      <c r="M123" s="293">
        <f>SUM(G123:L123)</f>
        <v>28445.8</v>
      </c>
      <c r="N123" s="304">
        <v>6227.7</v>
      </c>
      <c r="O123" s="24">
        <v>5953</v>
      </c>
      <c r="P123" s="24">
        <v>6003</v>
      </c>
      <c r="Q123" s="24">
        <v>6053</v>
      </c>
      <c r="R123" s="25">
        <f>SUM(N123:Q123)</f>
        <v>24236.7</v>
      </c>
      <c r="S123" s="40">
        <f>R123+M123</f>
        <v>52682.5</v>
      </c>
      <c r="T123" s="4"/>
    </row>
    <row r="124" spans="1:21" ht="73.5" customHeight="1" x14ac:dyDescent="0.2">
      <c r="A124" s="394"/>
      <c r="B124" s="146" t="s">
        <v>164</v>
      </c>
      <c r="C124" s="127">
        <v>1</v>
      </c>
      <c r="D124" s="218" t="s">
        <v>153</v>
      </c>
      <c r="E124" s="127" t="s">
        <v>42</v>
      </c>
      <c r="F124" s="146"/>
      <c r="G124" s="159">
        <v>12</v>
      </c>
      <c r="H124" s="159">
        <v>12</v>
      </c>
      <c r="I124" s="159">
        <v>12</v>
      </c>
      <c r="J124" s="159">
        <v>12</v>
      </c>
      <c r="K124" s="159">
        <v>12</v>
      </c>
      <c r="L124" s="159">
        <v>12</v>
      </c>
      <c r="M124" s="159">
        <v>12</v>
      </c>
      <c r="N124" s="315">
        <v>12</v>
      </c>
      <c r="O124" s="93">
        <v>12</v>
      </c>
      <c r="P124" s="93">
        <v>12</v>
      </c>
      <c r="Q124" s="93">
        <v>12</v>
      </c>
      <c r="R124" s="29">
        <f>Q124</f>
        <v>12</v>
      </c>
      <c r="S124" s="51">
        <f>R124</f>
        <v>12</v>
      </c>
      <c r="T124" s="4"/>
    </row>
    <row r="125" spans="1:21" ht="33.950000000000003" customHeight="1" x14ac:dyDescent="0.2">
      <c r="A125" s="392" t="s">
        <v>43</v>
      </c>
      <c r="B125" s="383" t="s">
        <v>162</v>
      </c>
      <c r="C125" s="374"/>
      <c r="D125" s="374" t="s">
        <v>153</v>
      </c>
      <c r="E125" s="374" t="s">
        <v>7</v>
      </c>
      <c r="F125" s="122" t="s">
        <v>8</v>
      </c>
      <c r="G125" s="152">
        <f>SUM(G126:G127)</f>
        <v>14614.1</v>
      </c>
      <c r="H125" s="152">
        <f t="shared" ref="H125:M125" si="52">SUM(H126:H127)</f>
        <v>13606.8</v>
      </c>
      <c r="I125" s="152">
        <f t="shared" si="52"/>
        <v>15088.8</v>
      </c>
      <c r="J125" s="152">
        <f t="shared" si="52"/>
        <v>34630.9</v>
      </c>
      <c r="K125" s="152">
        <f t="shared" si="52"/>
        <v>35847.699999999997</v>
      </c>
      <c r="L125" s="152">
        <f t="shared" si="52"/>
        <v>36133</v>
      </c>
      <c r="M125" s="293">
        <f t="shared" si="52"/>
        <v>149921.29999999999</v>
      </c>
      <c r="N125" s="304">
        <f>SUM(N126:N127)</f>
        <v>37664.800000000003</v>
      </c>
      <c r="O125" s="24">
        <f>SUM(O126:O127)</f>
        <v>39053</v>
      </c>
      <c r="P125" s="24">
        <f>SUM(P126:P127)</f>
        <v>39403</v>
      </c>
      <c r="Q125" s="24">
        <f>SUM(Q126:Q127)</f>
        <v>39783</v>
      </c>
      <c r="R125" s="24">
        <f>SUM(R126:R127)</f>
        <v>155903.79999999999</v>
      </c>
      <c r="S125" s="40">
        <f>R125+M125</f>
        <v>305825.09999999998</v>
      </c>
      <c r="T125" s="4"/>
    </row>
    <row r="126" spans="1:21" ht="33.950000000000003" customHeight="1" x14ac:dyDescent="0.2">
      <c r="A126" s="393"/>
      <c r="B126" s="384"/>
      <c r="C126" s="376"/>
      <c r="D126" s="376"/>
      <c r="E126" s="376"/>
      <c r="F126" s="122" t="s">
        <v>38</v>
      </c>
      <c r="G126" s="130">
        <v>0</v>
      </c>
      <c r="H126" s="130">
        <v>0</v>
      </c>
      <c r="I126" s="130">
        <v>0</v>
      </c>
      <c r="J126" s="130">
        <v>1090</v>
      </c>
      <c r="K126" s="130">
        <v>0</v>
      </c>
      <c r="L126" s="130">
        <v>0</v>
      </c>
      <c r="M126" s="330">
        <f>SUM(G126:L126)</f>
        <v>1090</v>
      </c>
      <c r="N126" s="313">
        <v>0</v>
      </c>
      <c r="O126" s="55">
        <v>0</v>
      </c>
      <c r="P126" s="55">
        <v>0</v>
      </c>
      <c r="Q126" s="55">
        <v>0</v>
      </c>
      <c r="R126" s="56">
        <f>SUM(N126:Q126)</f>
        <v>0</v>
      </c>
      <c r="S126" s="57">
        <f>R126+M126</f>
        <v>1090</v>
      </c>
      <c r="T126" s="4"/>
    </row>
    <row r="127" spans="1:21" ht="33.75" customHeight="1" x14ac:dyDescent="0.2">
      <c r="A127" s="393"/>
      <c r="B127" s="385"/>
      <c r="C127" s="375"/>
      <c r="D127" s="375"/>
      <c r="E127" s="375"/>
      <c r="F127" s="122" t="s">
        <v>10</v>
      </c>
      <c r="G127" s="152">
        <v>14614.1</v>
      </c>
      <c r="H127" s="152">
        <v>13606.8</v>
      </c>
      <c r="I127" s="152">
        <v>15088.8</v>
      </c>
      <c r="J127" s="152">
        <v>33540.9</v>
      </c>
      <c r="K127" s="152">
        <v>35847.699999999997</v>
      </c>
      <c r="L127" s="152">
        <v>36133</v>
      </c>
      <c r="M127" s="330">
        <f>SUM(G127:L127)</f>
        <v>148831.29999999999</v>
      </c>
      <c r="N127" s="307">
        <v>37664.800000000003</v>
      </c>
      <c r="O127" s="50">
        <v>39053</v>
      </c>
      <c r="P127" s="50">
        <v>39403</v>
      </c>
      <c r="Q127" s="50">
        <v>39783</v>
      </c>
      <c r="R127" s="56">
        <f>SUM(N127:Q127)</f>
        <v>155903.79999999999</v>
      </c>
      <c r="S127" s="57">
        <f>R127+M127</f>
        <v>304735.09999999998</v>
      </c>
      <c r="T127" s="4"/>
    </row>
    <row r="128" spans="1:21" ht="66" customHeight="1" x14ac:dyDescent="0.2">
      <c r="A128" s="394"/>
      <c r="B128" s="160" t="s">
        <v>165</v>
      </c>
      <c r="C128" s="142">
        <v>1</v>
      </c>
      <c r="D128" s="218" t="s">
        <v>153</v>
      </c>
      <c r="E128" s="142" t="s">
        <v>16</v>
      </c>
      <c r="F128" s="160"/>
      <c r="G128" s="161">
        <v>100</v>
      </c>
      <c r="H128" s="161">
        <v>100</v>
      </c>
      <c r="I128" s="161">
        <v>100</v>
      </c>
      <c r="J128" s="161">
        <v>100</v>
      </c>
      <c r="K128" s="161">
        <v>100</v>
      </c>
      <c r="L128" s="161">
        <v>100</v>
      </c>
      <c r="M128" s="333">
        <v>100</v>
      </c>
      <c r="N128" s="324">
        <v>100</v>
      </c>
      <c r="O128" s="101">
        <v>100</v>
      </c>
      <c r="P128" s="101">
        <v>100</v>
      </c>
      <c r="Q128" s="101">
        <v>100</v>
      </c>
      <c r="R128" s="102">
        <v>100</v>
      </c>
      <c r="S128" s="97">
        <f>R128</f>
        <v>100</v>
      </c>
      <c r="T128" s="13"/>
    </row>
    <row r="129" spans="1:24" ht="81" customHeight="1" x14ac:dyDescent="0.2">
      <c r="A129" s="389" t="s">
        <v>49</v>
      </c>
      <c r="B129" s="205" t="s">
        <v>163</v>
      </c>
      <c r="C129" s="209"/>
      <c r="D129" s="218" t="s">
        <v>153</v>
      </c>
      <c r="E129" s="209" t="s">
        <v>7</v>
      </c>
      <c r="F129" s="122" t="s">
        <v>10</v>
      </c>
      <c r="G129" s="152">
        <v>0</v>
      </c>
      <c r="H129" s="152">
        <v>0</v>
      </c>
      <c r="I129" s="152">
        <v>0</v>
      </c>
      <c r="J129" s="152">
        <v>0</v>
      </c>
      <c r="K129" s="152">
        <v>132</v>
      </c>
      <c r="L129" s="152">
        <v>0</v>
      </c>
      <c r="M129" s="293">
        <f>SUM(G129:L129)</f>
        <v>132</v>
      </c>
      <c r="N129" s="310">
        <v>0</v>
      </c>
      <c r="O129" s="31">
        <v>0</v>
      </c>
      <c r="P129" s="31">
        <v>0</v>
      </c>
      <c r="Q129" s="31">
        <v>0</v>
      </c>
      <c r="R129" s="94">
        <f t="shared" ref="R129:R134" si="53">SUM(N129:Q129)</f>
        <v>0</v>
      </c>
      <c r="S129" s="95">
        <f>R129+M129</f>
        <v>132</v>
      </c>
      <c r="T129" s="13"/>
    </row>
    <row r="130" spans="1:24" ht="69.95" customHeight="1" x14ac:dyDescent="0.2">
      <c r="A130" s="391"/>
      <c r="B130" s="205" t="s">
        <v>166</v>
      </c>
      <c r="C130" s="209">
        <v>1</v>
      </c>
      <c r="D130" s="211" t="s">
        <v>153</v>
      </c>
      <c r="E130" s="209" t="s">
        <v>16</v>
      </c>
      <c r="F130" s="137"/>
      <c r="G130" s="153">
        <v>0</v>
      </c>
      <c r="H130" s="153">
        <v>0</v>
      </c>
      <c r="I130" s="153">
        <v>0</v>
      </c>
      <c r="J130" s="153">
        <v>0</v>
      </c>
      <c r="K130" s="153">
        <v>1</v>
      </c>
      <c r="L130" s="153">
        <v>2</v>
      </c>
      <c r="M130" s="292">
        <f>L130</f>
        <v>2</v>
      </c>
      <c r="N130" s="310"/>
      <c r="O130" s="101">
        <v>100</v>
      </c>
      <c r="P130" s="101">
        <v>100</v>
      </c>
      <c r="Q130" s="101">
        <v>100</v>
      </c>
      <c r="R130" s="102">
        <v>100</v>
      </c>
      <c r="S130" s="97">
        <f>R130</f>
        <v>100</v>
      </c>
      <c r="T130" s="13"/>
    </row>
    <row r="131" spans="1:24" ht="33.950000000000003" hidden="1" customHeight="1" x14ac:dyDescent="0.2">
      <c r="A131" s="389"/>
      <c r="B131" s="386" t="s">
        <v>69</v>
      </c>
      <c r="C131" s="374"/>
      <c r="D131" s="374"/>
      <c r="E131" s="374" t="s">
        <v>44</v>
      </c>
      <c r="F131" s="163" t="s">
        <v>60</v>
      </c>
      <c r="G131" s="132">
        <f>SUM(G132:G134)</f>
        <v>262438.09999999998</v>
      </c>
      <c r="H131" s="132">
        <f t="shared" ref="H131:S131" si="54">SUM(H132:H134)</f>
        <v>257764.1</v>
      </c>
      <c r="I131" s="132">
        <f t="shared" si="54"/>
        <v>274647.3</v>
      </c>
      <c r="J131" s="132">
        <f t="shared" si="54"/>
        <v>312359.89999999997</v>
      </c>
      <c r="K131" s="132">
        <f t="shared" si="54"/>
        <v>351784.1</v>
      </c>
      <c r="L131" s="132">
        <f t="shared" si="54"/>
        <v>360508.09999999992</v>
      </c>
      <c r="M131" s="334">
        <f t="shared" si="54"/>
        <v>1819501.6</v>
      </c>
      <c r="N131" s="325" t="e">
        <f t="shared" si="54"/>
        <v>#REF!</v>
      </c>
      <c r="O131" s="70" t="e">
        <f t="shared" si="54"/>
        <v>#REF!</v>
      </c>
      <c r="P131" s="70" t="e">
        <f t="shared" si="54"/>
        <v>#REF!</v>
      </c>
      <c r="Q131" s="70" t="e">
        <f t="shared" si="54"/>
        <v>#REF!</v>
      </c>
      <c r="R131" s="70" t="e">
        <f t="shared" si="54"/>
        <v>#REF!</v>
      </c>
      <c r="S131" s="70" t="e">
        <f t="shared" si="54"/>
        <v>#REF!</v>
      </c>
      <c r="T131" s="13"/>
    </row>
    <row r="132" spans="1:24" ht="33.950000000000003" hidden="1" customHeight="1" x14ac:dyDescent="0.2">
      <c r="A132" s="390"/>
      <c r="B132" s="387"/>
      <c r="C132" s="376"/>
      <c r="D132" s="376"/>
      <c r="E132" s="376"/>
      <c r="F132" s="122" t="s">
        <v>26</v>
      </c>
      <c r="G132" s="123">
        <f t="shared" ref="G132:L132" si="55">G100+G71+G51</f>
        <v>7.9</v>
      </c>
      <c r="H132" s="123">
        <f t="shared" si="55"/>
        <v>7.9</v>
      </c>
      <c r="I132" s="123">
        <f t="shared" si="55"/>
        <v>6.6</v>
      </c>
      <c r="J132" s="123">
        <f t="shared" si="55"/>
        <v>0</v>
      </c>
      <c r="K132" s="123">
        <f t="shared" si="55"/>
        <v>5760</v>
      </c>
      <c r="L132" s="123">
        <f t="shared" si="55"/>
        <v>0</v>
      </c>
      <c r="M132" s="329">
        <f>SUM(G132:L132)</f>
        <v>5782.4</v>
      </c>
      <c r="N132" s="303" t="e">
        <f>N51+N71+N100</f>
        <v>#REF!</v>
      </c>
      <c r="O132" s="21" t="e">
        <f>O51+O71+O100</f>
        <v>#REF!</v>
      </c>
      <c r="P132" s="21" t="e">
        <f>P51+P71+P100</f>
        <v>#REF!</v>
      </c>
      <c r="Q132" s="21" t="e">
        <f>Q51+Q71+Q100</f>
        <v>#REF!</v>
      </c>
      <c r="R132" s="33" t="e">
        <f t="shared" si="53"/>
        <v>#REF!</v>
      </c>
      <c r="S132" s="59" t="e">
        <f>R132+M132</f>
        <v>#REF!</v>
      </c>
      <c r="T132" s="4"/>
      <c r="U132" s="463"/>
      <c r="V132" s="463"/>
      <c r="W132" s="463"/>
      <c r="X132" s="463"/>
    </row>
    <row r="133" spans="1:24" ht="33.950000000000003" hidden="1" customHeight="1" x14ac:dyDescent="0.2">
      <c r="A133" s="390"/>
      <c r="B133" s="387"/>
      <c r="C133" s="376"/>
      <c r="D133" s="376"/>
      <c r="E133" s="376"/>
      <c r="F133" s="122" t="s">
        <v>38</v>
      </c>
      <c r="G133" s="123">
        <f t="shared" ref="G133:L134" si="56">G121+G101+G72+G52+G16</f>
        <v>0</v>
      </c>
      <c r="H133" s="123">
        <f t="shared" si="56"/>
        <v>0</v>
      </c>
      <c r="I133" s="123">
        <f t="shared" si="56"/>
        <v>0</v>
      </c>
      <c r="J133" s="123">
        <f t="shared" si="56"/>
        <v>1225</v>
      </c>
      <c r="K133" s="123">
        <f t="shared" si="56"/>
        <v>343.3</v>
      </c>
      <c r="L133" s="123">
        <f t="shared" si="56"/>
        <v>7136.3</v>
      </c>
      <c r="M133" s="329">
        <f>SUM(G133:L133)</f>
        <v>8704.6</v>
      </c>
      <c r="N133" s="303">
        <f>N16+N52+N72+N101</f>
        <v>11379.4</v>
      </c>
      <c r="O133" s="21">
        <f>O16+O52+O72+O101</f>
        <v>131.1</v>
      </c>
      <c r="P133" s="21">
        <f>P16+P52+P72+P101</f>
        <v>3233.2999999999997</v>
      </c>
      <c r="Q133" s="21">
        <f>Q16+Q52+Q72+Q101</f>
        <v>22984.5</v>
      </c>
      <c r="R133" s="33">
        <f t="shared" si="53"/>
        <v>37728.300000000003</v>
      </c>
      <c r="S133" s="59">
        <f>R133+M133</f>
        <v>46432.9</v>
      </c>
      <c r="T133" s="4"/>
      <c r="U133" s="67"/>
      <c r="V133" s="68"/>
      <c r="W133" s="68"/>
      <c r="X133" s="68"/>
    </row>
    <row r="134" spans="1:24" ht="34.5" hidden="1" customHeight="1" x14ac:dyDescent="0.2">
      <c r="A134" s="391"/>
      <c r="B134" s="388"/>
      <c r="C134" s="375"/>
      <c r="D134" s="375"/>
      <c r="E134" s="375"/>
      <c r="F134" s="122" t="s">
        <v>10</v>
      </c>
      <c r="G134" s="123">
        <f t="shared" si="56"/>
        <v>262430.19999999995</v>
      </c>
      <c r="H134" s="123">
        <f t="shared" si="56"/>
        <v>257756.2</v>
      </c>
      <c r="I134" s="123">
        <f t="shared" si="56"/>
        <v>274640.7</v>
      </c>
      <c r="J134" s="123">
        <f t="shared" si="56"/>
        <v>311134.89999999997</v>
      </c>
      <c r="K134" s="123">
        <f t="shared" si="56"/>
        <v>345680.8</v>
      </c>
      <c r="L134" s="123">
        <f t="shared" si="56"/>
        <v>353371.79999999993</v>
      </c>
      <c r="M134" s="329">
        <f>SUM(G134:L134)</f>
        <v>1805014.6</v>
      </c>
      <c r="N134" s="303" t="e">
        <f>N17+N53+N73+N102+N120</f>
        <v>#REF!</v>
      </c>
      <c r="O134" s="21" t="e">
        <f>O17+O53+O73+O102+O120</f>
        <v>#REF!</v>
      </c>
      <c r="P134" s="21" t="e">
        <f>P17+P53+P73+P102+P120</f>
        <v>#REF!</v>
      </c>
      <c r="Q134" s="21" t="e">
        <f>Q17+Q53+Q73+Q102+Q120</f>
        <v>#REF!</v>
      </c>
      <c r="R134" s="33" t="e">
        <f t="shared" si="53"/>
        <v>#REF!</v>
      </c>
      <c r="S134" s="59" t="e">
        <f>R134+M134</f>
        <v>#REF!</v>
      </c>
      <c r="T134" s="14"/>
      <c r="U134" s="67"/>
      <c r="V134" s="68"/>
      <c r="W134" s="68"/>
      <c r="X134" s="68"/>
    </row>
    <row r="135" spans="1:24" ht="34.5" customHeight="1" x14ac:dyDescent="0.2">
      <c r="A135" s="432"/>
      <c r="B135" s="426" t="s">
        <v>170</v>
      </c>
      <c r="C135" s="427"/>
      <c r="D135" s="236" t="s">
        <v>153</v>
      </c>
      <c r="E135" s="235" t="s">
        <v>7</v>
      </c>
      <c r="F135" s="229" t="s">
        <v>8</v>
      </c>
      <c r="G135" s="276">
        <f>SUM(G136:G138)</f>
        <v>262438.09999999998</v>
      </c>
      <c r="H135" s="276">
        <f t="shared" ref="H135:M135" si="57">SUM(H136:H138)</f>
        <v>257764.1</v>
      </c>
      <c r="I135" s="276">
        <f t="shared" si="57"/>
        <v>274647.3</v>
      </c>
      <c r="J135" s="276">
        <f t="shared" si="57"/>
        <v>312359.89999999997</v>
      </c>
      <c r="K135" s="276">
        <f t="shared" si="57"/>
        <v>351784.1</v>
      </c>
      <c r="L135" s="276">
        <f t="shared" si="57"/>
        <v>360508.09999999992</v>
      </c>
      <c r="M135" s="335">
        <f t="shared" si="57"/>
        <v>1819501.6</v>
      </c>
      <c r="N135" s="233"/>
      <c r="O135" s="233"/>
      <c r="P135" s="233"/>
      <c r="Q135" s="233"/>
      <c r="R135" s="233"/>
      <c r="S135" s="234"/>
      <c r="T135" s="14"/>
      <c r="U135" s="67"/>
      <c r="V135" s="68"/>
      <c r="W135" s="68"/>
      <c r="X135" s="68"/>
    </row>
    <row r="136" spans="1:24" ht="34.5" customHeight="1" x14ac:dyDescent="0.2">
      <c r="A136" s="433"/>
      <c r="B136" s="428"/>
      <c r="C136" s="429"/>
      <c r="D136" s="211" t="s">
        <v>153</v>
      </c>
      <c r="E136" s="213" t="s">
        <v>7</v>
      </c>
      <c r="F136" s="135" t="s">
        <v>26</v>
      </c>
      <c r="G136" s="143">
        <f t="shared" ref="G136:L136" si="58">G100+G71+G51</f>
        <v>7.9</v>
      </c>
      <c r="H136" s="143">
        <f t="shared" si="58"/>
        <v>7.9</v>
      </c>
      <c r="I136" s="143">
        <f t="shared" si="58"/>
        <v>6.6</v>
      </c>
      <c r="J136" s="143">
        <f t="shared" si="58"/>
        <v>0</v>
      </c>
      <c r="K136" s="143">
        <f t="shared" si="58"/>
        <v>5760</v>
      </c>
      <c r="L136" s="143">
        <f t="shared" si="58"/>
        <v>0</v>
      </c>
      <c r="M136" s="336">
        <f>SUM(G136:L136)</f>
        <v>5782.4</v>
      </c>
      <c r="N136" s="233"/>
      <c r="O136" s="233"/>
      <c r="P136" s="233"/>
      <c r="Q136" s="233"/>
      <c r="R136" s="233"/>
      <c r="S136" s="234"/>
      <c r="T136" s="14"/>
      <c r="U136" s="67"/>
      <c r="V136" s="68"/>
      <c r="W136" s="68"/>
      <c r="X136" s="68"/>
    </row>
    <row r="137" spans="1:24" ht="34.5" customHeight="1" x14ac:dyDescent="0.2">
      <c r="A137" s="433"/>
      <c r="B137" s="428"/>
      <c r="C137" s="429"/>
      <c r="D137" s="211" t="s">
        <v>153</v>
      </c>
      <c r="E137" s="213" t="s">
        <v>7</v>
      </c>
      <c r="F137" s="215" t="s">
        <v>38</v>
      </c>
      <c r="G137" s="139">
        <f t="shared" ref="G137:L138" si="59">G121+G101+G72+G52+G16</f>
        <v>0</v>
      </c>
      <c r="H137" s="139">
        <f t="shared" si="59"/>
        <v>0</v>
      </c>
      <c r="I137" s="139">
        <f t="shared" si="59"/>
        <v>0</v>
      </c>
      <c r="J137" s="139">
        <f t="shared" si="59"/>
        <v>1225</v>
      </c>
      <c r="K137" s="139">
        <f t="shared" si="59"/>
        <v>343.3</v>
      </c>
      <c r="L137" s="139">
        <f t="shared" si="59"/>
        <v>7136.3</v>
      </c>
      <c r="M137" s="336">
        <f>SUM(G137:L137)</f>
        <v>8704.6</v>
      </c>
      <c r="N137" s="233"/>
      <c r="O137" s="233"/>
      <c r="P137" s="233"/>
      <c r="Q137" s="233"/>
      <c r="R137" s="233"/>
      <c r="S137" s="234"/>
      <c r="T137" s="14"/>
      <c r="U137" s="67"/>
      <c r="V137" s="68"/>
      <c r="W137" s="68"/>
      <c r="X137" s="68"/>
    </row>
    <row r="138" spans="1:24" ht="34.5" customHeight="1" x14ac:dyDescent="0.2">
      <c r="A138" s="434"/>
      <c r="B138" s="430"/>
      <c r="C138" s="431"/>
      <c r="D138" s="211" t="s">
        <v>153</v>
      </c>
      <c r="E138" s="211" t="s">
        <v>7</v>
      </c>
      <c r="F138" s="215" t="s">
        <v>61</v>
      </c>
      <c r="G138" s="143">
        <f t="shared" si="59"/>
        <v>262430.19999999995</v>
      </c>
      <c r="H138" s="143">
        <f t="shared" si="59"/>
        <v>257756.2</v>
      </c>
      <c r="I138" s="143">
        <f t="shared" si="59"/>
        <v>274640.7</v>
      </c>
      <c r="J138" s="143">
        <f t="shared" si="59"/>
        <v>311134.89999999997</v>
      </c>
      <c r="K138" s="143">
        <f t="shared" si="59"/>
        <v>345680.8</v>
      </c>
      <c r="L138" s="143">
        <f t="shared" si="59"/>
        <v>353371.79999999993</v>
      </c>
      <c r="M138" s="336">
        <f>SUM(G138:L138)</f>
        <v>1805014.6</v>
      </c>
      <c r="N138" s="233"/>
      <c r="O138" s="233"/>
      <c r="P138" s="233"/>
      <c r="Q138" s="233"/>
      <c r="R138" s="233"/>
      <c r="S138" s="234"/>
      <c r="T138" s="14"/>
      <c r="U138" s="67"/>
      <c r="V138" s="68"/>
      <c r="W138" s="68"/>
      <c r="X138" s="68"/>
    </row>
    <row r="139" spans="1:24" ht="34.5" customHeight="1" x14ac:dyDescent="0.2">
      <c r="A139" s="295"/>
      <c r="B139" s="296"/>
      <c r="C139" s="297"/>
      <c r="D139" s="297"/>
      <c r="E139" s="297"/>
      <c r="F139" s="298"/>
      <c r="G139" s="299"/>
      <c r="H139" s="299"/>
      <c r="I139" s="299"/>
      <c r="J139" s="299"/>
      <c r="K139" s="299"/>
      <c r="L139" s="299"/>
      <c r="M139" s="299"/>
      <c r="N139" s="233"/>
      <c r="O139" s="233"/>
      <c r="P139" s="233"/>
      <c r="Q139" s="233"/>
      <c r="R139" s="233"/>
      <c r="S139" s="234"/>
      <c r="T139" s="14"/>
      <c r="U139" s="67"/>
      <c r="V139" s="68"/>
      <c r="W139" s="68"/>
      <c r="X139" s="68"/>
    </row>
    <row r="140" spans="1:24" ht="20.25" customHeight="1" x14ac:dyDescent="0.2">
      <c r="A140" s="436" t="s">
        <v>0</v>
      </c>
      <c r="B140" s="436" t="s">
        <v>1</v>
      </c>
      <c r="C140" s="436" t="s">
        <v>2</v>
      </c>
      <c r="D140" s="436" t="s">
        <v>3</v>
      </c>
      <c r="E140" s="436" t="s">
        <v>4</v>
      </c>
      <c r="F140" s="436" t="s">
        <v>5</v>
      </c>
      <c r="G140" s="406" t="s">
        <v>54</v>
      </c>
      <c r="H140" s="407"/>
      <c r="I140" s="407"/>
      <c r="J140" s="407"/>
      <c r="K140" s="341"/>
      <c r="L140" s="395" t="s">
        <v>57</v>
      </c>
      <c r="M140" s="396"/>
    </row>
    <row r="141" spans="1:24" ht="15.75" customHeight="1" x14ac:dyDescent="0.2">
      <c r="A141" s="436"/>
      <c r="B141" s="436"/>
      <c r="C141" s="436"/>
      <c r="D141" s="436"/>
      <c r="E141" s="436"/>
      <c r="F141" s="436"/>
      <c r="G141" s="403" t="s">
        <v>56</v>
      </c>
      <c r="H141" s="404"/>
      <c r="I141" s="404"/>
      <c r="J141" s="405"/>
      <c r="K141" s="401" t="s">
        <v>51</v>
      </c>
      <c r="L141" s="397"/>
      <c r="M141" s="398"/>
    </row>
    <row r="142" spans="1:24" ht="48" customHeight="1" x14ac:dyDescent="0.2">
      <c r="A142" s="436"/>
      <c r="B142" s="436"/>
      <c r="C142" s="436"/>
      <c r="D142" s="436"/>
      <c r="E142" s="436"/>
      <c r="F142" s="436"/>
      <c r="G142" s="342">
        <v>2021</v>
      </c>
      <c r="H142" s="342">
        <v>2022</v>
      </c>
      <c r="I142" s="342">
        <v>2023</v>
      </c>
      <c r="J142" s="342">
        <v>2024</v>
      </c>
      <c r="K142" s="402"/>
      <c r="L142" s="399"/>
      <c r="M142" s="400"/>
    </row>
    <row r="143" spans="1:24" ht="33.950000000000003" customHeight="1" x14ac:dyDescent="0.2">
      <c r="A143" s="501"/>
      <c r="B143" s="504" t="s">
        <v>52</v>
      </c>
      <c r="C143" s="507"/>
      <c r="D143" s="508" t="s">
        <v>154</v>
      </c>
      <c r="E143" s="348" t="s">
        <v>7</v>
      </c>
      <c r="F143" s="349" t="s">
        <v>8</v>
      </c>
      <c r="G143" s="350">
        <f>SUM(G144:G146)</f>
        <v>429540.80000000005</v>
      </c>
      <c r="H143" s="350">
        <f>SUM(H144:H146)</f>
        <v>427656.90000000008</v>
      </c>
      <c r="I143" s="350">
        <f>SUM(I144:I146)</f>
        <v>503449.59999999998</v>
      </c>
      <c r="J143" s="350">
        <f>SUM(J144:J146)</f>
        <v>529876.80000000005</v>
      </c>
      <c r="K143" s="351">
        <f>SUM(K144:K146)</f>
        <v>1890524.1</v>
      </c>
      <c r="L143" s="514">
        <f>M11+K143</f>
        <v>3710025.7</v>
      </c>
      <c r="M143" s="514"/>
    </row>
    <row r="144" spans="1:24" ht="33.950000000000003" customHeight="1" x14ac:dyDescent="0.2">
      <c r="A144" s="502"/>
      <c r="B144" s="505"/>
      <c r="C144" s="502"/>
      <c r="D144" s="502"/>
      <c r="E144" s="348" t="s">
        <v>7</v>
      </c>
      <c r="F144" s="352" t="s">
        <v>26</v>
      </c>
      <c r="G144" s="350">
        <f>G190+G217+G246</f>
        <v>23763.5</v>
      </c>
      <c r="H144" s="350">
        <f>H190+H217+H246</f>
        <v>1291.8</v>
      </c>
      <c r="I144" s="350">
        <f>I190+I217+I246</f>
        <v>35314.800000000003</v>
      </c>
      <c r="J144" s="350">
        <v>280</v>
      </c>
      <c r="K144" s="353">
        <f>SUM(G144:J144)</f>
        <v>60650.100000000006</v>
      </c>
      <c r="L144" s="514">
        <f>M12+K144</f>
        <v>66432.5</v>
      </c>
      <c r="M144" s="514"/>
    </row>
    <row r="145" spans="1:13" ht="33.950000000000003" customHeight="1" x14ac:dyDescent="0.2">
      <c r="A145" s="502"/>
      <c r="B145" s="505"/>
      <c r="C145" s="502"/>
      <c r="D145" s="502"/>
      <c r="E145" s="348" t="s">
        <v>7</v>
      </c>
      <c r="F145" s="349" t="s">
        <v>38</v>
      </c>
      <c r="G145" s="354">
        <f>G154+G191+G218+G247</f>
        <v>11379.4</v>
      </c>
      <c r="H145" s="354">
        <f>H154+H191+H218+H247</f>
        <v>284.10000000000002</v>
      </c>
      <c r="I145" s="354">
        <v>36777.300000000003</v>
      </c>
      <c r="J145" s="354">
        <v>575.79999999999995</v>
      </c>
      <c r="K145" s="353">
        <f>SUM(G145:J145)</f>
        <v>49016.600000000006</v>
      </c>
      <c r="L145" s="515">
        <f>M13+K145</f>
        <v>57721.200000000004</v>
      </c>
      <c r="M145" s="516"/>
    </row>
    <row r="146" spans="1:13" ht="33.950000000000003" customHeight="1" x14ac:dyDescent="0.2">
      <c r="A146" s="503"/>
      <c r="B146" s="506"/>
      <c r="C146" s="503"/>
      <c r="D146" s="503"/>
      <c r="E146" s="348" t="s">
        <v>7</v>
      </c>
      <c r="F146" s="349" t="s">
        <v>61</v>
      </c>
      <c r="G146" s="350">
        <f>G155+G192+G219+G248+G272</f>
        <v>394397.9</v>
      </c>
      <c r="H146" s="350">
        <f>H155+H192+H219+H248+H272</f>
        <v>426081.00000000006</v>
      </c>
      <c r="I146" s="350">
        <v>431357.5</v>
      </c>
      <c r="J146" s="350">
        <v>529021</v>
      </c>
      <c r="K146" s="353">
        <f>SUM(G146:J146)</f>
        <v>1780857.4000000001</v>
      </c>
      <c r="L146" s="515">
        <f>M14+K146</f>
        <v>3585872</v>
      </c>
      <c r="M146" s="516"/>
    </row>
    <row r="147" spans="1:13" ht="50.1" customHeight="1" x14ac:dyDescent="0.2">
      <c r="A147" s="157">
        <v>1</v>
      </c>
      <c r="B147" s="226" t="s">
        <v>155</v>
      </c>
      <c r="C147" s="214">
        <v>0.2</v>
      </c>
      <c r="D147" s="214" t="s">
        <v>72</v>
      </c>
      <c r="E147" s="216" t="s">
        <v>16</v>
      </c>
      <c r="F147" s="137"/>
      <c r="G147" s="129"/>
      <c r="H147" s="224">
        <v>67</v>
      </c>
      <c r="I147" s="224">
        <v>70</v>
      </c>
      <c r="J147" s="224">
        <v>73</v>
      </c>
      <c r="K147" s="225">
        <f>J147</f>
        <v>73</v>
      </c>
      <c r="L147" s="493">
        <f>K147</f>
        <v>73</v>
      </c>
      <c r="M147" s="494"/>
    </row>
    <row r="148" spans="1:13" ht="33.950000000000003" customHeight="1" x14ac:dyDescent="0.2">
      <c r="A148" s="136">
        <v>2</v>
      </c>
      <c r="B148" s="226" t="s">
        <v>156</v>
      </c>
      <c r="C148" s="214">
        <v>0.2</v>
      </c>
      <c r="D148" s="214" t="s">
        <v>72</v>
      </c>
      <c r="E148" s="216" t="s">
        <v>42</v>
      </c>
      <c r="F148" s="137"/>
      <c r="G148" s="129"/>
      <c r="H148" s="221">
        <v>1550</v>
      </c>
      <c r="I148" s="221">
        <v>2300</v>
      </c>
      <c r="J148" s="221">
        <v>2000</v>
      </c>
      <c r="K148" s="222">
        <v>2000</v>
      </c>
      <c r="L148" s="495">
        <f>K148</f>
        <v>2000</v>
      </c>
      <c r="M148" s="496"/>
    </row>
    <row r="149" spans="1:13" ht="33.950000000000003" customHeight="1" x14ac:dyDescent="0.2">
      <c r="A149" s="218">
        <v>3</v>
      </c>
      <c r="B149" s="226" t="s">
        <v>157</v>
      </c>
      <c r="C149" s="214">
        <v>0.2</v>
      </c>
      <c r="D149" s="214" t="s">
        <v>72</v>
      </c>
      <c r="E149" s="218" t="s">
        <v>42</v>
      </c>
      <c r="F149" s="205"/>
      <c r="G149" s="206"/>
      <c r="H149" s="221">
        <v>64300</v>
      </c>
      <c r="I149" s="221">
        <v>67200</v>
      </c>
      <c r="J149" s="221">
        <v>67600</v>
      </c>
      <c r="K149" s="210">
        <f>J149</f>
        <v>67600</v>
      </c>
      <c r="L149" s="495">
        <f t="shared" ref="L149:L150" si="60">K149</f>
        <v>67600</v>
      </c>
      <c r="M149" s="496"/>
    </row>
    <row r="150" spans="1:13" ht="63" customHeight="1" x14ac:dyDescent="0.2">
      <c r="A150" s="218">
        <v>4</v>
      </c>
      <c r="B150" s="226" t="s">
        <v>158</v>
      </c>
      <c r="C150" s="214">
        <v>0.2</v>
      </c>
      <c r="D150" s="214" t="s">
        <v>72</v>
      </c>
      <c r="E150" s="218" t="s">
        <v>16</v>
      </c>
      <c r="F150" s="205"/>
      <c r="G150" s="206"/>
      <c r="H150" s="224">
        <v>60</v>
      </c>
      <c r="I150" s="224">
        <v>65</v>
      </c>
      <c r="J150" s="224">
        <v>70</v>
      </c>
      <c r="K150" s="225">
        <f>J150</f>
        <v>70</v>
      </c>
      <c r="L150" s="493">
        <f t="shared" si="60"/>
        <v>70</v>
      </c>
      <c r="M150" s="494"/>
    </row>
    <row r="151" spans="1:13" ht="33.950000000000003" customHeight="1" x14ac:dyDescent="0.2">
      <c r="A151" s="218">
        <v>5</v>
      </c>
      <c r="B151" s="226" t="s">
        <v>159</v>
      </c>
      <c r="C151" s="214">
        <v>0.2</v>
      </c>
      <c r="D151" s="214" t="s">
        <v>72</v>
      </c>
      <c r="E151" s="216" t="s">
        <v>62</v>
      </c>
      <c r="F151" s="137"/>
      <c r="G151" s="164"/>
      <c r="H151" s="223">
        <v>819.75</v>
      </c>
      <c r="I151" s="223">
        <v>900.05</v>
      </c>
      <c r="J151" s="223">
        <v>1045</v>
      </c>
      <c r="K151" s="223">
        <f>J151</f>
        <v>1045</v>
      </c>
      <c r="L151" s="499">
        <f>K151</f>
        <v>1045</v>
      </c>
      <c r="M151" s="500"/>
    </row>
    <row r="152" spans="1:13" ht="33.950000000000003" customHeight="1" x14ac:dyDescent="0.2">
      <c r="A152" s="412" t="s">
        <v>6</v>
      </c>
      <c r="B152" s="509" t="s">
        <v>133</v>
      </c>
      <c r="C152" s="412"/>
      <c r="D152" s="412" t="s">
        <v>154</v>
      </c>
      <c r="E152" s="412" t="s">
        <v>7</v>
      </c>
      <c r="F152" s="229" t="s">
        <v>8</v>
      </c>
      <c r="G152" s="276">
        <f>G154+G155</f>
        <v>132885.80000000002</v>
      </c>
      <c r="H152" s="276">
        <f t="shared" ref="H152:I152" si="61">H154+H155</f>
        <v>142913</v>
      </c>
      <c r="I152" s="276">
        <f t="shared" si="61"/>
        <v>133770.4</v>
      </c>
      <c r="J152" s="276">
        <v>184424.3</v>
      </c>
      <c r="K152" s="277">
        <f>K154+K155</f>
        <v>593993.5</v>
      </c>
      <c r="L152" s="497">
        <f>M15+K152</f>
        <v>1238546</v>
      </c>
      <c r="M152" s="498"/>
    </row>
    <row r="153" spans="1:13" ht="33.950000000000003" customHeight="1" x14ac:dyDescent="0.2">
      <c r="A153" s="413"/>
      <c r="B153" s="424"/>
      <c r="C153" s="413"/>
      <c r="D153" s="413"/>
      <c r="E153" s="413"/>
      <c r="F153" s="361" t="s">
        <v>26</v>
      </c>
      <c r="G153" s="362">
        <v>0</v>
      </c>
      <c r="H153" s="362">
        <v>0</v>
      </c>
      <c r="I153" s="362">
        <v>0</v>
      </c>
      <c r="J153" s="362">
        <v>0</v>
      </c>
      <c r="K153" s="363">
        <v>0</v>
      </c>
      <c r="L153" s="359"/>
      <c r="M153" s="368">
        <v>0</v>
      </c>
    </row>
    <row r="154" spans="1:13" ht="33.950000000000003" customHeight="1" x14ac:dyDescent="0.2">
      <c r="A154" s="413"/>
      <c r="B154" s="424"/>
      <c r="C154" s="413"/>
      <c r="D154" s="413"/>
      <c r="E154" s="413"/>
      <c r="F154" s="229" t="s">
        <v>38</v>
      </c>
      <c r="G154" s="276">
        <f>G157+G161+G167+G182</f>
        <v>1361.9</v>
      </c>
      <c r="H154" s="276">
        <f>H157+H161+H167+H182</f>
        <v>153</v>
      </c>
      <c r="I154" s="276">
        <v>7099.8</v>
      </c>
      <c r="J154" s="276">
        <v>0</v>
      </c>
      <c r="K154" s="277">
        <f>SUM(G154:J154)</f>
        <v>8614.7000000000007</v>
      </c>
      <c r="L154" s="497">
        <f>M16+K154</f>
        <v>15854.300000000001</v>
      </c>
      <c r="M154" s="498"/>
    </row>
    <row r="155" spans="1:13" ht="33.950000000000003" customHeight="1" x14ac:dyDescent="0.2">
      <c r="A155" s="414"/>
      <c r="B155" s="425"/>
      <c r="C155" s="414"/>
      <c r="D155" s="414"/>
      <c r="E155" s="414"/>
      <c r="F155" s="229" t="s">
        <v>10</v>
      </c>
      <c r="G155" s="276">
        <f>G158+G162+G168+G171+G175+G179+G183+G185+G187</f>
        <v>131523.90000000002</v>
      </c>
      <c r="H155" s="276">
        <f t="shared" ref="H155" si="62">H158+H162+H168+H171+H175+H179+H183+H185+H187</f>
        <v>142760</v>
      </c>
      <c r="I155" s="276">
        <v>126670.6</v>
      </c>
      <c r="J155" s="276">
        <v>184424.3</v>
      </c>
      <c r="K155" s="277">
        <f>SUM(G155:J155)</f>
        <v>585378.80000000005</v>
      </c>
      <c r="L155" s="497">
        <f>M17+K155</f>
        <v>1222691.7000000002</v>
      </c>
      <c r="M155" s="498"/>
    </row>
    <row r="156" spans="1:13" ht="33.950000000000003" customHeight="1" x14ac:dyDescent="0.2">
      <c r="A156" s="435" t="s">
        <v>9</v>
      </c>
      <c r="B156" s="408" t="s">
        <v>109</v>
      </c>
      <c r="C156" s="409"/>
      <c r="D156" s="409" t="s">
        <v>154</v>
      </c>
      <c r="E156" s="409" t="s">
        <v>7</v>
      </c>
      <c r="F156" s="122" t="s">
        <v>8</v>
      </c>
      <c r="G156" s="143">
        <f>G157+G158</f>
        <v>8405.6</v>
      </c>
      <c r="H156" s="143">
        <f>H157+H158</f>
        <v>5659</v>
      </c>
      <c r="I156" s="143">
        <f>I157+I158</f>
        <v>4350</v>
      </c>
      <c r="J156" s="143">
        <f>J157+J158</f>
        <v>6821.9</v>
      </c>
      <c r="K156" s="278">
        <f>SUM(G156:J156)</f>
        <v>25236.5</v>
      </c>
      <c r="L156" s="410">
        <f>M18+K156</f>
        <v>62869.599999999999</v>
      </c>
      <c r="M156" s="411"/>
    </row>
    <row r="157" spans="1:13" ht="33.950000000000003" customHeight="1" x14ac:dyDescent="0.2">
      <c r="A157" s="376"/>
      <c r="B157" s="384"/>
      <c r="C157" s="376"/>
      <c r="D157" s="376"/>
      <c r="E157" s="376"/>
      <c r="F157" s="122" t="s">
        <v>38</v>
      </c>
      <c r="G157" s="143">
        <v>200</v>
      </c>
      <c r="H157" s="143">
        <v>153</v>
      </c>
      <c r="I157" s="143">
        <v>0</v>
      </c>
      <c r="J157" s="143">
        <v>0</v>
      </c>
      <c r="K157" s="278">
        <f>SUM(G157:J157)</f>
        <v>353</v>
      </c>
      <c r="L157" s="410">
        <f>M19+K157</f>
        <v>353</v>
      </c>
      <c r="M157" s="411"/>
    </row>
    <row r="158" spans="1:13" ht="33.950000000000003" customHeight="1" x14ac:dyDescent="0.2">
      <c r="A158" s="376"/>
      <c r="B158" s="385"/>
      <c r="C158" s="375"/>
      <c r="D158" s="375"/>
      <c r="E158" s="375"/>
      <c r="F158" s="122" t="s">
        <v>10</v>
      </c>
      <c r="G158" s="143">
        <v>8205.6</v>
      </c>
      <c r="H158" s="143">
        <v>5506</v>
      </c>
      <c r="I158" s="143">
        <v>4350</v>
      </c>
      <c r="J158" s="143">
        <v>6821.9</v>
      </c>
      <c r="K158" s="278">
        <f>SUM(G158:J158)</f>
        <v>24883.5</v>
      </c>
      <c r="L158" s="410">
        <f>M20+K158</f>
        <v>62516.6</v>
      </c>
      <c r="M158" s="411"/>
    </row>
    <row r="159" spans="1:13" ht="52.5" customHeight="1" x14ac:dyDescent="0.2">
      <c r="A159" s="375"/>
      <c r="B159" s="122" t="s">
        <v>108</v>
      </c>
      <c r="C159" s="128">
        <v>1</v>
      </c>
      <c r="D159" s="128" t="s">
        <v>154</v>
      </c>
      <c r="E159" s="128" t="s">
        <v>11</v>
      </c>
      <c r="F159" s="122"/>
      <c r="G159" s="140">
        <v>50</v>
      </c>
      <c r="H159" s="166">
        <v>65</v>
      </c>
      <c r="I159" s="166">
        <v>60</v>
      </c>
      <c r="J159" s="166">
        <v>75</v>
      </c>
      <c r="K159" s="227">
        <f>J159</f>
        <v>75</v>
      </c>
      <c r="L159" s="495">
        <f t="shared" ref="L159" si="63">K159</f>
        <v>75</v>
      </c>
      <c r="M159" s="496"/>
    </row>
    <row r="160" spans="1:13" ht="39.950000000000003" customHeight="1" x14ac:dyDescent="0.2">
      <c r="A160" s="510" t="s">
        <v>12</v>
      </c>
      <c r="B160" s="408" t="s">
        <v>107</v>
      </c>
      <c r="C160" s="409"/>
      <c r="D160" s="409" t="s">
        <v>154</v>
      </c>
      <c r="E160" s="409" t="s">
        <v>7</v>
      </c>
      <c r="F160" s="122" t="s">
        <v>8</v>
      </c>
      <c r="G160" s="143">
        <f>G161+G162</f>
        <v>104616.4</v>
      </c>
      <c r="H160" s="143">
        <f>H161+H162</f>
        <v>111827.4</v>
      </c>
      <c r="I160" s="143">
        <f>I161+I162</f>
        <v>115971</v>
      </c>
      <c r="J160" s="143">
        <f>J161+J162</f>
        <v>121146.2</v>
      </c>
      <c r="K160" s="278">
        <f>SUM(G160:J160)</f>
        <v>453561</v>
      </c>
      <c r="L160" s="410">
        <f>M22+K160</f>
        <v>959771.5</v>
      </c>
      <c r="M160" s="411"/>
    </row>
    <row r="161" spans="1:13" ht="33.950000000000003" customHeight="1" x14ac:dyDescent="0.2">
      <c r="A161" s="438"/>
      <c r="B161" s="384"/>
      <c r="C161" s="376"/>
      <c r="D161" s="376"/>
      <c r="E161" s="376"/>
      <c r="F161" s="122" t="s">
        <v>38</v>
      </c>
      <c r="G161" s="143">
        <v>1161.9000000000001</v>
      </c>
      <c r="H161" s="143">
        <v>0</v>
      </c>
      <c r="I161" s="143">
        <v>7099.8</v>
      </c>
      <c r="J161" s="143">
        <v>0</v>
      </c>
      <c r="K161" s="278">
        <f>SUM(G161:J161)</f>
        <v>8261.7000000000007</v>
      </c>
      <c r="L161" s="410">
        <f>M23+K161</f>
        <v>8261.7000000000007</v>
      </c>
      <c r="M161" s="411"/>
    </row>
    <row r="162" spans="1:13" ht="33.950000000000003" customHeight="1" x14ac:dyDescent="0.2">
      <c r="A162" s="438"/>
      <c r="B162" s="385"/>
      <c r="C162" s="375"/>
      <c r="D162" s="375"/>
      <c r="E162" s="375"/>
      <c r="F162" s="122" t="s">
        <v>10</v>
      </c>
      <c r="G162" s="143">
        <v>103454.5</v>
      </c>
      <c r="H162" s="143">
        <v>111827.4</v>
      </c>
      <c r="I162" s="143">
        <v>108871.2</v>
      </c>
      <c r="J162" s="143">
        <v>121146.2</v>
      </c>
      <c r="K162" s="278">
        <f>SUM(G162:J162)</f>
        <v>445299.3</v>
      </c>
      <c r="L162" s="410">
        <f>M24+K162</f>
        <v>951509.79999999993</v>
      </c>
      <c r="M162" s="411"/>
    </row>
    <row r="163" spans="1:13" ht="54.95" customHeight="1" x14ac:dyDescent="0.2">
      <c r="A163" s="438"/>
      <c r="B163" s="122" t="s">
        <v>106</v>
      </c>
      <c r="C163" s="128">
        <v>0.5</v>
      </c>
      <c r="D163" s="217" t="s">
        <v>154</v>
      </c>
      <c r="E163" s="128" t="s">
        <v>11</v>
      </c>
      <c r="F163" s="122"/>
      <c r="G163" s="140">
        <v>550</v>
      </c>
      <c r="H163" s="166">
        <v>560</v>
      </c>
      <c r="I163" s="166">
        <v>550</v>
      </c>
      <c r="J163" s="166">
        <v>570</v>
      </c>
      <c r="K163" s="166">
        <v>570</v>
      </c>
      <c r="L163" s="495">
        <f>K163</f>
        <v>570</v>
      </c>
      <c r="M163" s="496"/>
    </row>
    <row r="164" spans="1:13" ht="54.95" customHeight="1" x14ac:dyDescent="0.2">
      <c r="A164" s="438"/>
      <c r="B164" s="189" t="s">
        <v>105</v>
      </c>
      <c r="C164" s="124">
        <v>0.25</v>
      </c>
      <c r="D164" s="217" t="s">
        <v>154</v>
      </c>
      <c r="E164" s="124" t="s">
        <v>42</v>
      </c>
      <c r="F164" s="126"/>
      <c r="G164" s="168">
        <v>83</v>
      </c>
      <c r="H164" s="169">
        <v>84</v>
      </c>
      <c r="I164" s="169">
        <v>82</v>
      </c>
      <c r="J164" s="169">
        <v>84</v>
      </c>
      <c r="K164" s="169">
        <v>84</v>
      </c>
      <c r="L164" s="495">
        <f t="shared" ref="L164:L165" si="64">K164</f>
        <v>84</v>
      </c>
      <c r="M164" s="496"/>
    </row>
    <row r="165" spans="1:13" ht="54.95" customHeight="1" x14ac:dyDescent="0.2">
      <c r="A165" s="439"/>
      <c r="B165" s="122" t="s">
        <v>104</v>
      </c>
      <c r="C165" s="128">
        <v>0.25</v>
      </c>
      <c r="D165" s="217" t="s">
        <v>154</v>
      </c>
      <c r="E165" s="128" t="s">
        <v>63</v>
      </c>
      <c r="F165" s="122"/>
      <c r="G165" s="140">
        <v>2100</v>
      </c>
      <c r="H165" s="166">
        <v>2100</v>
      </c>
      <c r="I165" s="166">
        <v>2170</v>
      </c>
      <c r="J165" s="166">
        <v>2300</v>
      </c>
      <c r="K165" s="166">
        <v>2300</v>
      </c>
      <c r="L165" s="495">
        <f t="shared" si="64"/>
        <v>2300</v>
      </c>
      <c r="M165" s="496"/>
    </row>
    <row r="166" spans="1:13" ht="39.950000000000003" customHeight="1" x14ac:dyDescent="0.2">
      <c r="A166" s="437" t="s">
        <v>15</v>
      </c>
      <c r="B166" s="408" t="s">
        <v>103</v>
      </c>
      <c r="C166" s="409"/>
      <c r="D166" s="409" t="s">
        <v>154</v>
      </c>
      <c r="E166" s="409" t="s">
        <v>7</v>
      </c>
      <c r="F166" s="122" t="s">
        <v>8</v>
      </c>
      <c r="G166" s="143">
        <f>G167+G168</f>
        <v>11558.8</v>
      </c>
      <c r="H166" s="143">
        <f>H167+H168</f>
        <v>7489.6</v>
      </c>
      <c r="I166" s="143">
        <f>I167+I168</f>
        <v>3680</v>
      </c>
      <c r="J166" s="143">
        <v>32492.2</v>
      </c>
      <c r="K166" s="278">
        <f>SUM(G166:J166)</f>
        <v>55220.600000000006</v>
      </c>
      <c r="L166" s="410">
        <f>M28+K166</f>
        <v>109777.70000000001</v>
      </c>
      <c r="M166" s="411"/>
    </row>
    <row r="167" spans="1:13" ht="33.950000000000003" customHeight="1" x14ac:dyDescent="0.2">
      <c r="A167" s="438"/>
      <c r="B167" s="384"/>
      <c r="C167" s="376"/>
      <c r="D167" s="376"/>
      <c r="E167" s="376"/>
      <c r="F167" s="122" t="s">
        <v>38</v>
      </c>
      <c r="G167" s="143">
        <v>0</v>
      </c>
      <c r="H167" s="143">
        <v>0</v>
      </c>
      <c r="I167" s="143">
        <v>0</v>
      </c>
      <c r="J167" s="143">
        <v>0</v>
      </c>
      <c r="K167" s="278">
        <f>SUM(G167:J167)</f>
        <v>0</v>
      </c>
      <c r="L167" s="410">
        <f>M29+K167</f>
        <v>6936.3</v>
      </c>
      <c r="M167" s="411"/>
    </row>
    <row r="168" spans="1:13" ht="33.950000000000003" customHeight="1" x14ac:dyDescent="0.2">
      <c r="A168" s="438"/>
      <c r="B168" s="385"/>
      <c r="C168" s="375"/>
      <c r="D168" s="375"/>
      <c r="E168" s="375"/>
      <c r="F168" s="122" t="s">
        <v>10</v>
      </c>
      <c r="G168" s="143">
        <v>11558.8</v>
      </c>
      <c r="H168" s="143">
        <v>7489.6</v>
      </c>
      <c r="I168" s="143">
        <v>3680</v>
      </c>
      <c r="J168" s="143">
        <v>32492.2</v>
      </c>
      <c r="K168" s="278">
        <f>SUM(G168:J168)</f>
        <v>55220.600000000006</v>
      </c>
      <c r="L168" s="410">
        <f>M30+K168</f>
        <v>102841.40000000001</v>
      </c>
      <c r="M168" s="411"/>
    </row>
    <row r="169" spans="1:13" ht="54.95" customHeight="1" x14ac:dyDescent="0.2">
      <c r="A169" s="438"/>
      <c r="B169" s="122" t="s">
        <v>102</v>
      </c>
      <c r="C169" s="128">
        <v>0.5</v>
      </c>
      <c r="D169" s="217" t="s">
        <v>154</v>
      </c>
      <c r="E169" s="128" t="s">
        <v>16</v>
      </c>
      <c r="F169" s="122"/>
      <c r="G169" s="161">
        <v>100</v>
      </c>
      <c r="H169" s="172">
        <v>100</v>
      </c>
      <c r="I169" s="172">
        <v>100</v>
      </c>
      <c r="J169" s="172">
        <v>100</v>
      </c>
      <c r="K169" s="228">
        <v>100</v>
      </c>
      <c r="L169" s="493">
        <f>K169</f>
        <v>100</v>
      </c>
      <c r="M169" s="494"/>
    </row>
    <row r="170" spans="1:13" ht="82.5" customHeight="1" x14ac:dyDescent="0.2">
      <c r="A170" s="439"/>
      <c r="B170" s="122" t="s">
        <v>101</v>
      </c>
      <c r="C170" s="128">
        <v>0.5</v>
      </c>
      <c r="D170" s="217" t="s">
        <v>154</v>
      </c>
      <c r="E170" s="128" t="s">
        <v>16</v>
      </c>
      <c r="F170" s="122"/>
      <c r="G170" s="161">
        <v>100</v>
      </c>
      <c r="H170" s="172">
        <v>100</v>
      </c>
      <c r="I170" s="172">
        <v>100</v>
      </c>
      <c r="J170" s="172">
        <v>100</v>
      </c>
      <c r="K170" s="228">
        <v>100</v>
      </c>
      <c r="L170" s="493">
        <f>K170</f>
        <v>100</v>
      </c>
      <c r="M170" s="494"/>
    </row>
    <row r="171" spans="1:13" ht="54.95" customHeight="1" x14ac:dyDescent="0.2">
      <c r="A171" s="188" t="s">
        <v>17</v>
      </c>
      <c r="B171" s="122" t="s">
        <v>100</v>
      </c>
      <c r="C171" s="128"/>
      <c r="D171" s="217" t="s">
        <v>154</v>
      </c>
      <c r="E171" s="128" t="s">
        <v>7</v>
      </c>
      <c r="F171" s="122" t="s">
        <v>10</v>
      </c>
      <c r="G171" s="143">
        <v>1500</v>
      </c>
      <c r="H171" s="143">
        <v>1500</v>
      </c>
      <c r="I171" s="143">
        <v>2299.4</v>
      </c>
      <c r="J171" s="143">
        <v>15739</v>
      </c>
      <c r="K171" s="278">
        <f>SUM(G171:J171)</f>
        <v>21038.400000000001</v>
      </c>
      <c r="L171" s="410">
        <f>M33+K171</f>
        <v>30738.400000000001</v>
      </c>
      <c r="M171" s="411"/>
    </row>
    <row r="172" spans="1:13" ht="42.75" customHeight="1" x14ac:dyDescent="0.2">
      <c r="A172" s="187"/>
      <c r="B172" s="122" t="s">
        <v>99</v>
      </c>
      <c r="C172" s="128">
        <v>0.35</v>
      </c>
      <c r="D172" s="217" t="s">
        <v>154</v>
      </c>
      <c r="E172" s="128" t="s">
        <v>18</v>
      </c>
      <c r="F172" s="122"/>
      <c r="G172" s="140">
        <v>4000</v>
      </c>
      <c r="H172" s="166">
        <v>4000</v>
      </c>
      <c r="I172" s="166">
        <v>4000</v>
      </c>
      <c r="J172" s="166">
        <v>2950</v>
      </c>
      <c r="K172" s="166">
        <f>J172</f>
        <v>2950</v>
      </c>
      <c r="L172" s="495">
        <f t="shared" ref="L172:L174" si="65">K172</f>
        <v>2950</v>
      </c>
      <c r="M172" s="496"/>
    </row>
    <row r="173" spans="1:13" ht="42.75" customHeight="1" x14ac:dyDescent="0.2">
      <c r="A173" s="190"/>
      <c r="B173" s="122" t="s">
        <v>98</v>
      </c>
      <c r="C173" s="128">
        <v>0.35</v>
      </c>
      <c r="D173" s="217" t="s">
        <v>154</v>
      </c>
      <c r="E173" s="128" t="s">
        <v>19</v>
      </c>
      <c r="F173" s="122"/>
      <c r="G173" s="140">
        <v>70</v>
      </c>
      <c r="H173" s="166">
        <v>67</v>
      </c>
      <c r="I173" s="166">
        <v>70</v>
      </c>
      <c r="J173" s="166">
        <v>39</v>
      </c>
      <c r="K173" s="166">
        <f>J173</f>
        <v>39</v>
      </c>
      <c r="L173" s="495">
        <f t="shared" si="65"/>
        <v>39</v>
      </c>
      <c r="M173" s="496"/>
    </row>
    <row r="174" spans="1:13" ht="82.5" customHeight="1" x14ac:dyDescent="0.2">
      <c r="A174" s="187"/>
      <c r="B174" s="122" t="s">
        <v>97</v>
      </c>
      <c r="C174" s="191">
        <v>0.3</v>
      </c>
      <c r="D174" s="217" t="s">
        <v>154</v>
      </c>
      <c r="E174" s="128" t="s">
        <v>11</v>
      </c>
      <c r="F174" s="122"/>
      <c r="G174" s="140">
        <v>85</v>
      </c>
      <c r="H174" s="166">
        <v>87</v>
      </c>
      <c r="I174" s="166">
        <v>90</v>
      </c>
      <c r="J174" s="166">
        <v>65</v>
      </c>
      <c r="K174" s="166">
        <f>J174</f>
        <v>65</v>
      </c>
      <c r="L174" s="495">
        <f t="shared" si="65"/>
        <v>65</v>
      </c>
      <c r="M174" s="496"/>
    </row>
    <row r="175" spans="1:13" ht="91.5" customHeight="1" x14ac:dyDescent="0.2">
      <c r="A175" s="188" t="s">
        <v>20</v>
      </c>
      <c r="B175" s="367" t="s">
        <v>96</v>
      </c>
      <c r="C175" s="191"/>
      <c r="D175" s="366" t="s">
        <v>154</v>
      </c>
      <c r="E175" s="366" t="s">
        <v>7</v>
      </c>
      <c r="F175" s="367" t="s">
        <v>10</v>
      </c>
      <c r="G175" s="143">
        <v>6000</v>
      </c>
      <c r="H175" s="143">
        <v>6000</v>
      </c>
      <c r="I175" s="143">
        <v>6390</v>
      </c>
      <c r="J175" s="143">
        <v>6750</v>
      </c>
      <c r="K175" s="133">
        <f>SUM(G175:J175)</f>
        <v>25140</v>
      </c>
      <c r="L175" s="410">
        <f>M37+K175</f>
        <v>57585.2</v>
      </c>
      <c r="M175" s="411"/>
    </row>
    <row r="176" spans="1:13" ht="74.25" customHeight="1" x14ac:dyDescent="0.2">
      <c r="A176" s="190"/>
      <c r="B176" s="367" t="s">
        <v>95</v>
      </c>
      <c r="C176" s="191">
        <v>0.4</v>
      </c>
      <c r="D176" s="366" t="s">
        <v>154</v>
      </c>
      <c r="E176" s="366" t="s">
        <v>11</v>
      </c>
      <c r="F176" s="367"/>
      <c r="G176" s="140">
        <v>55</v>
      </c>
      <c r="H176" s="140">
        <v>52</v>
      </c>
      <c r="I176" s="140">
        <v>53</v>
      </c>
      <c r="J176" s="140">
        <v>55</v>
      </c>
      <c r="K176" s="140">
        <v>55</v>
      </c>
      <c r="L176" s="495">
        <v>55</v>
      </c>
      <c r="M176" s="496"/>
    </row>
    <row r="177" spans="1:13" ht="99.75" customHeight="1" x14ac:dyDescent="0.2">
      <c r="A177" s="190"/>
      <c r="B177" s="364" t="s">
        <v>94</v>
      </c>
      <c r="C177" s="192">
        <v>0.3</v>
      </c>
      <c r="D177" s="366" t="s">
        <v>154</v>
      </c>
      <c r="E177" s="365" t="s">
        <v>11</v>
      </c>
      <c r="F177" s="367"/>
      <c r="G177" s="140">
        <v>30</v>
      </c>
      <c r="H177" s="140">
        <v>70</v>
      </c>
      <c r="I177" s="140">
        <v>75</v>
      </c>
      <c r="J177" s="140">
        <v>75</v>
      </c>
      <c r="K177" s="140">
        <v>75</v>
      </c>
      <c r="L177" s="495">
        <f t="shared" ref="L177:L178" si="66">K177</f>
        <v>75</v>
      </c>
      <c r="M177" s="496"/>
    </row>
    <row r="178" spans="1:13" ht="69" customHeight="1" x14ac:dyDescent="0.2">
      <c r="A178" s="190"/>
      <c r="B178" s="364" t="s">
        <v>93</v>
      </c>
      <c r="C178" s="192">
        <v>0.3</v>
      </c>
      <c r="D178" s="366" t="s">
        <v>154</v>
      </c>
      <c r="E178" s="365" t="s">
        <v>19</v>
      </c>
      <c r="F178" s="367"/>
      <c r="G178" s="140">
        <v>10</v>
      </c>
      <c r="H178" s="140">
        <v>34</v>
      </c>
      <c r="I178" s="140">
        <v>37</v>
      </c>
      <c r="J178" s="140" t="s">
        <v>190</v>
      </c>
      <c r="K178" s="140">
        <v>37</v>
      </c>
      <c r="L178" s="495">
        <f t="shared" si="66"/>
        <v>37</v>
      </c>
      <c r="M178" s="496"/>
    </row>
    <row r="179" spans="1:13" ht="51.75" customHeight="1" x14ac:dyDescent="0.2">
      <c r="A179" s="193" t="s">
        <v>21</v>
      </c>
      <c r="B179" s="126" t="s">
        <v>135</v>
      </c>
      <c r="C179" s="192"/>
      <c r="D179" s="217" t="s">
        <v>154</v>
      </c>
      <c r="E179" s="124" t="s">
        <v>7</v>
      </c>
      <c r="F179" s="122" t="s">
        <v>10</v>
      </c>
      <c r="G179" s="123">
        <v>300</v>
      </c>
      <c r="H179" s="123">
        <v>300</v>
      </c>
      <c r="I179" s="123">
        <v>300</v>
      </c>
      <c r="J179" s="123">
        <v>300</v>
      </c>
      <c r="K179" s="133">
        <f>SUM(G179:J179)</f>
        <v>1200</v>
      </c>
      <c r="L179" s="499">
        <f t="shared" ref="L179:L186" si="67">M41+K179</f>
        <v>3000</v>
      </c>
      <c r="M179" s="500"/>
    </row>
    <row r="180" spans="1:13" ht="54.95" customHeight="1" x14ac:dyDescent="0.2">
      <c r="A180" s="194"/>
      <c r="B180" s="141" t="s">
        <v>171</v>
      </c>
      <c r="C180" s="195">
        <v>1</v>
      </c>
      <c r="D180" s="217" t="s">
        <v>72</v>
      </c>
      <c r="E180" s="136" t="s">
        <v>42</v>
      </c>
      <c r="F180" s="141"/>
      <c r="G180" s="129"/>
      <c r="H180" s="165">
        <v>3</v>
      </c>
      <c r="I180" s="165">
        <v>3</v>
      </c>
      <c r="J180" s="165">
        <v>3</v>
      </c>
      <c r="K180" s="171">
        <v>3</v>
      </c>
      <c r="L180" s="495">
        <f t="shared" si="67"/>
        <v>3</v>
      </c>
      <c r="M180" s="496"/>
    </row>
    <row r="181" spans="1:13" ht="33.950000000000003" customHeight="1" x14ac:dyDescent="0.2">
      <c r="A181" s="474" t="s">
        <v>22</v>
      </c>
      <c r="B181" s="408" t="s">
        <v>134</v>
      </c>
      <c r="C181" s="409"/>
      <c r="D181" s="435" t="s">
        <v>72</v>
      </c>
      <c r="E181" s="409" t="s">
        <v>7</v>
      </c>
      <c r="F181" s="126" t="s">
        <v>8</v>
      </c>
      <c r="G181" s="143">
        <f>G182+G183</f>
        <v>410</v>
      </c>
      <c r="H181" s="143">
        <f>H182+H183</f>
        <v>375</v>
      </c>
      <c r="I181" s="143">
        <f>I182+I183</f>
        <v>450</v>
      </c>
      <c r="J181" s="143">
        <f>J182+J183</f>
        <v>450</v>
      </c>
      <c r="K181" s="278">
        <f>SUM(G181:J181)</f>
        <v>1685</v>
      </c>
      <c r="L181" s="410">
        <f t="shared" si="67"/>
        <v>2641.6</v>
      </c>
      <c r="M181" s="411"/>
    </row>
    <row r="182" spans="1:13" ht="33.950000000000003" customHeight="1" x14ac:dyDescent="0.2">
      <c r="A182" s="390"/>
      <c r="B182" s="384"/>
      <c r="C182" s="376"/>
      <c r="D182" s="376"/>
      <c r="E182" s="376"/>
      <c r="F182" s="122" t="s">
        <v>38</v>
      </c>
      <c r="G182" s="143">
        <v>0</v>
      </c>
      <c r="H182" s="143">
        <v>0</v>
      </c>
      <c r="I182" s="143">
        <v>0</v>
      </c>
      <c r="J182" s="143">
        <v>0</v>
      </c>
      <c r="K182" s="278">
        <f>SUM(G182:J182)</f>
        <v>0</v>
      </c>
      <c r="L182" s="410">
        <f t="shared" si="67"/>
        <v>303.3</v>
      </c>
      <c r="M182" s="411"/>
    </row>
    <row r="183" spans="1:13" ht="33.950000000000003" customHeight="1" x14ac:dyDescent="0.2">
      <c r="A183" s="391"/>
      <c r="B183" s="385"/>
      <c r="C183" s="375"/>
      <c r="D183" s="375"/>
      <c r="E183" s="375"/>
      <c r="F183" s="122" t="s">
        <v>10</v>
      </c>
      <c r="G183" s="143">
        <v>410</v>
      </c>
      <c r="H183" s="143">
        <v>375</v>
      </c>
      <c r="I183" s="143">
        <v>450</v>
      </c>
      <c r="J183" s="143">
        <v>450</v>
      </c>
      <c r="K183" s="278">
        <f>SUM(G183:J183)</f>
        <v>1685</v>
      </c>
      <c r="L183" s="410">
        <f t="shared" si="67"/>
        <v>2338.3000000000002</v>
      </c>
      <c r="M183" s="411"/>
    </row>
    <row r="184" spans="1:13" ht="72" customHeight="1" x14ac:dyDescent="0.2">
      <c r="A184" s="196"/>
      <c r="B184" s="160" t="s">
        <v>172</v>
      </c>
      <c r="C184" s="197">
        <v>1</v>
      </c>
      <c r="D184" s="217" t="s">
        <v>72</v>
      </c>
      <c r="E184" s="125" t="s">
        <v>11</v>
      </c>
      <c r="F184" s="122"/>
      <c r="G184" s="123"/>
      <c r="H184" s="166">
        <v>20</v>
      </c>
      <c r="I184" s="166">
        <v>33</v>
      </c>
      <c r="J184" s="166">
        <v>24</v>
      </c>
      <c r="K184" s="167">
        <f>J184</f>
        <v>24</v>
      </c>
      <c r="L184" s="495">
        <f t="shared" si="67"/>
        <v>24</v>
      </c>
      <c r="M184" s="496"/>
    </row>
    <row r="185" spans="1:13" ht="33.950000000000003" customHeight="1" x14ac:dyDescent="0.2">
      <c r="A185" s="198" t="s">
        <v>23</v>
      </c>
      <c r="B185" s="126" t="s">
        <v>136</v>
      </c>
      <c r="C185" s="192"/>
      <c r="D185" s="217" t="s">
        <v>154</v>
      </c>
      <c r="E185" s="124" t="s">
        <v>7</v>
      </c>
      <c r="F185" s="122" t="s">
        <v>10</v>
      </c>
      <c r="G185" s="143">
        <v>95</v>
      </c>
      <c r="H185" s="143">
        <v>200</v>
      </c>
      <c r="I185" s="143">
        <v>330</v>
      </c>
      <c r="J185" s="143">
        <v>725</v>
      </c>
      <c r="K185" s="278">
        <f>SUM(G185:J185)</f>
        <v>1350</v>
      </c>
      <c r="L185" s="410">
        <f t="shared" si="67"/>
        <v>2600</v>
      </c>
      <c r="M185" s="411"/>
    </row>
    <row r="186" spans="1:13" ht="37.5" customHeight="1" x14ac:dyDescent="0.2">
      <c r="A186" s="199"/>
      <c r="B186" s="160" t="s">
        <v>173</v>
      </c>
      <c r="C186" s="192">
        <v>1</v>
      </c>
      <c r="D186" s="217" t="s">
        <v>72</v>
      </c>
      <c r="E186" s="142" t="s">
        <v>11</v>
      </c>
      <c r="F186" s="122"/>
      <c r="G186" s="123"/>
      <c r="H186" s="166">
        <v>70</v>
      </c>
      <c r="I186" s="166">
        <v>15</v>
      </c>
      <c r="J186" s="166">
        <v>30</v>
      </c>
      <c r="K186" s="140">
        <v>30</v>
      </c>
      <c r="L186" s="495">
        <f t="shared" si="67"/>
        <v>30</v>
      </c>
      <c r="M186" s="496"/>
    </row>
    <row r="187" spans="1:13" ht="54.75" customHeight="1" x14ac:dyDescent="0.2">
      <c r="A187" s="198" t="s">
        <v>47</v>
      </c>
      <c r="B187" s="126" t="s">
        <v>137</v>
      </c>
      <c r="C187" s="192"/>
      <c r="D187" s="217" t="s">
        <v>72</v>
      </c>
      <c r="E187" s="124" t="s">
        <v>7</v>
      </c>
      <c r="F187" s="122" t="s">
        <v>10</v>
      </c>
      <c r="G187" s="123">
        <v>0</v>
      </c>
      <c r="H187" s="143">
        <v>9562</v>
      </c>
      <c r="I187" s="143">
        <v>0</v>
      </c>
      <c r="J187" s="143">
        <v>0</v>
      </c>
      <c r="K187" s="278">
        <f>SUM(G187:J187)</f>
        <v>9562</v>
      </c>
      <c r="L187" s="410">
        <f>K187</f>
        <v>9562</v>
      </c>
      <c r="M187" s="411"/>
    </row>
    <row r="188" spans="1:13" ht="69.75" customHeight="1" x14ac:dyDescent="0.2">
      <c r="A188" s="199"/>
      <c r="B188" s="160" t="s">
        <v>174</v>
      </c>
      <c r="C188" s="192">
        <v>1</v>
      </c>
      <c r="D188" s="358" t="s">
        <v>72</v>
      </c>
      <c r="E188" s="356" t="s">
        <v>16</v>
      </c>
      <c r="F188" s="357"/>
      <c r="G188" s="123"/>
      <c r="H188" s="172">
        <v>100</v>
      </c>
      <c r="I188" s="172">
        <v>100</v>
      </c>
      <c r="J188" s="172">
        <v>100</v>
      </c>
      <c r="K188" s="161">
        <v>100</v>
      </c>
      <c r="L188" s="539">
        <f t="shared" ref="L188:L200" si="68">M49+K188</f>
        <v>100</v>
      </c>
      <c r="M188" s="540"/>
    </row>
    <row r="189" spans="1:13" s="360" customFormat="1" ht="42.75" customHeight="1" x14ac:dyDescent="0.2">
      <c r="A189" s="462" t="s">
        <v>24</v>
      </c>
      <c r="B189" s="380" t="s">
        <v>78</v>
      </c>
      <c r="C189" s="377"/>
      <c r="D189" s="377" t="s">
        <v>154</v>
      </c>
      <c r="E189" s="377" t="s">
        <v>7</v>
      </c>
      <c r="F189" s="219" t="s">
        <v>8</v>
      </c>
      <c r="G189" s="269">
        <f>G190+G191+G192</f>
        <v>78144.5</v>
      </c>
      <c r="H189" s="269">
        <f>H190+H191+H192</f>
        <v>59922.6</v>
      </c>
      <c r="I189" s="269">
        <f>I190+I191+I192</f>
        <v>68524.899999999994</v>
      </c>
      <c r="J189" s="269">
        <f>J190+J191+J192</f>
        <v>68945.2</v>
      </c>
      <c r="K189" s="269">
        <f>K190+K191+K192</f>
        <v>275537.2</v>
      </c>
      <c r="L189" s="537">
        <f t="shared" si="68"/>
        <v>555242</v>
      </c>
      <c r="M189" s="538"/>
    </row>
    <row r="190" spans="1:13" s="360" customFormat="1" ht="48" customHeight="1" x14ac:dyDescent="0.2">
      <c r="A190" s="413"/>
      <c r="B190" s="381"/>
      <c r="C190" s="378"/>
      <c r="D190" s="378"/>
      <c r="E190" s="378"/>
      <c r="F190" s="219" t="s">
        <v>26</v>
      </c>
      <c r="G190" s="269">
        <f>G194+G205+G213</f>
        <v>15000</v>
      </c>
      <c r="H190" s="269">
        <f>H194+H205+H213</f>
        <v>1291.8</v>
      </c>
      <c r="I190" s="269">
        <f>I194+I205+I213</f>
        <v>279.3</v>
      </c>
      <c r="J190" s="269">
        <v>280</v>
      </c>
      <c r="K190" s="355">
        <f>SUM(G190:J190)</f>
        <v>16851.099999999999</v>
      </c>
      <c r="L190" s="537">
        <f t="shared" si="68"/>
        <v>16873.5</v>
      </c>
      <c r="M190" s="538"/>
    </row>
    <row r="191" spans="1:13" s="360" customFormat="1" ht="36" customHeight="1" x14ac:dyDescent="0.2">
      <c r="A191" s="413"/>
      <c r="B191" s="381"/>
      <c r="C191" s="378"/>
      <c r="D191" s="378"/>
      <c r="E191" s="378"/>
      <c r="F191" s="219" t="s">
        <v>38</v>
      </c>
      <c r="G191" s="269">
        <f>G195</f>
        <v>166.9</v>
      </c>
      <c r="H191" s="269">
        <f>H195</f>
        <v>131.1</v>
      </c>
      <c r="I191" s="269">
        <v>7147.9</v>
      </c>
      <c r="J191" s="269">
        <v>575.79999999999995</v>
      </c>
      <c r="K191" s="355">
        <f>SUM(G191:J191)</f>
        <v>8021.7</v>
      </c>
      <c r="L191" s="537">
        <f t="shared" si="68"/>
        <v>8021.7</v>
      </c>
      <c r="M191" s="538"/>
    </row>
    <row r="192" spans="1:13" s="360" customFormat="1" ht="33.75" customHeight="1" x14ac:dyDescent="0.2">
      <c r="A192" s="414"/>
      <c r="B192" s="382"/>
      <c r="C192" s="379"/>
      <c r="D192" s="379"/>
      <c r="E192" s="379"/>
      <c r="F192" s="219" t="s">
        <v>10</v>
      </c>
      <c r="G192" s="269">
        <f>G196+G207+G214</f>
        <v>62977.599999999999</v>
      </c>
      <c r="H192" s="269">
        <f>H196+H207+H214</f>
        <v>58499.7</v>
      </c>
      <c r="I192" s="269">
        <v>61097.7</v>
      </c>
      <c r="J192" s="269">
        <v>68089.399999999994</v>
      </c>
      <c r="K192" s="355">
        <f>SUM(G192:J192)</f>
        <v>250664.4</v>
      </c>
      <c r="L192" s="537">
        <f t="shared" si="68"/>
        <v>530346.79999999993</v>
      </c>
      <c r="M192" s="538"/>
    </row>
    <row r="193" spans="1:13" s="360" customFormat="1" ht="69.75" customHeight="1" x14ac:dyDescent="0.2">
      <c r="A193" s="409" t="s">
        <v>25</v>
      </c>
      <c r="B193" s="476" t="s">
        <v>138</v>
      </c>
      <c r="C193" s="415"/>
      <c r="D193" s="415" t="s">
        <v>154</v>
      </c>
      <c r="E193" s="415" t="s">
        <v>7</v>
      </c>
      <c r="F193" s="122" t="s">
        <v>8</v>
      </c>
      <c r="G193" s="143">
        <f>G194+G195+G196</f>
        <v>50355.1</v>
      </c>
      <c r="H193" s="143">
        <f>H194+H195+H196</f>
        <v>57177.599999999999</v>
      </c>
      <c r="I193" s="143">
        <f>I194+I195+I196</f>
        <v>62722.100000000006</v>
      </c>
      <c r="J193" s="143">
        <f>J194+J195+J196</f>
        <v>65450.100000000006</v>
      </c>
      <c r="K193" s="278">
        <f>SUM(G193:J193)</f>
        <v>235704.9</v>
      </c>
      <c r="L193" s="410">
        <f t="shared" si="68"/>
        <v>506787.69999999995</v>
      </c>
      <c r="M193" s="411"/>
    </row>
    <row r="194" spans="1:13" ht="33.950000000000003" customHeight="1" x14ac:dyDescent="0.2">
      <c r="A194" s="409"/>
      <c r="B194" s="476"/>
      <c r="C194" s="415"/>
      <c r="D194" s="415"/>
      <c r="E194" s="415"/>
      <c r="F194" s="122" t="s">
        <v>26</v>
      </c>
      <c r="G194" s="143">
        <v>0</v>
      </c>
      <c r="H194" s="294">
        <f>H198</f>
        <v>291.8</v>
      </c>
      <c r="I194" s="294">
        <f t="shared" ref="H194:I195" si="69">I198</f>
        <v>279.3</v>
      </c>
      <c r="J194" s="143">
        <v>280</v>
      </c>
      <c r="K194" s="278">
        <f t="shared" ref="K194:K200" si="70">SUM(G194:J194)</f>
        <v>851.1</v>
      </c>
      <c r="L194" s="410">
        <f t="shared" si="68"/>
        <v>873.5</v>
      </c>
      <c r="M194" s="411"/>
    </row>
    <row r="195" spans="1:13" ht="37.5" customHeight="1" x14ac:dyDescent="0.2">
      <c r="A195" s="409"/>
      <c r="B195" s="476"/>
      <c r="C195" s="415"/>
      <c r="D195" s="415"/>
      <c r="E195" s="415"/>
      <c r="F195" s="122" t="s">
        <v>38</v>
      </c>
      <c r="G195" s="143">
        <v>166.9</v>
      </c>
      <c r="H195" s="294">
        <f t="shared" si="69"/>
        <v>131.1</v>
      </c>
      <c r="I195" s="294">
        <v>7022.5</v>
      </c>
      <c r="J195" s="143">
        <v>125.8</v>
      </c>
      <c r="K195" s="278">
        <f>SUM(G195:J195)</f>
        <v>7446.3</v>
      </c>
      <c r="L195" s="410">
        <f t="shared" si="68"/>
        <v>7446.3</v>
      </c>
      <c r="M195" s="411"/>
    </row>
    <row r="196" spans="1:13" ht="33.950000000000003" customHeight="1" x14ac:dyDescent="0.2">
      <c r="A196" s="409"/>
      <c r="B196" s="476"/>
      <c r="C196" s="415"/>
      <c r="D196" s="415"/>
      <c r="E196" s="415"/>
      <c r="F196" s="122" t="s">
        <v>10</v>
      </c>
      <c r="G196" s="143">
        <v>50188.2</v>
      </c>
      <c r="H196" s="143">
        <f>56707.7+H200</f>
        <v>56754.7</v>
      </c>
      <c r="I196" s="143">
        <v>55420.3</v>
      </c>
      <c r="J196" s="143">
        <v>65044.3</v>
      </c>
      <c r="K196" s="278">
        <f t="shared" si="70"/>
        <v>227407.5</v>
      </c>
      <c r="L196" s="410">
        <f t="shared" si="68"/>
        <v>498467.89999999997</v>
      </c>
      <c r="M196" s="411"/>
    </row>
    <row r="197" spans="1:13" ht="33.950000000000003" customHeight="1" x14ac:dyDescent="0.2">
      <c r="A197" s="409"/>
      <c r="B197" s="477" t="s">
        <v>191</v>
      </c>
      <c r="C197" s="416"/>
      <c r="D197" s="422" t="s">
        <v>72</v>
      </c>
      <c r="E197" s="422" t="s">
        <v>7</v>
      </c>
      <c r="F197" s="241" t="s">
        <v>8</v>
      </c>
      <c r="G197" s="279">
        <v>0</v>
      </c>
      <c r="H197" s="279">
        <f>H198+H199+H200</f>
        <v>469.9</v>
      </c>
      <c r="I197" s="279">
        <f>I198+I199+I200</f>
        <v>449.70000000000005</v>
      </c>
      <c r="J197" s="279">
        <v>450.9</v>
      </c>
      <c r="K197" s="280">
        <f t="shared" si="70"/>
        <v>1370.5</v>
      </c>
      <c r="L197" s="529">
        <f t="shared" si="68"/>
        <v>1370.5</v>
      </c>
      <c r="M197" s="530"/>
    </row>
    <row r="198" spans="1:13" ht="33.950000000000003" customHeight="1" x14ac:dyDescent="0.2">
      <c r="A198" s="409"/>
      <c r="B198" s="478"/>
      <c r="C198" s="417"/>
      <c r="D198" s="422"/>
      <c r="E198" s="422"/>
      <c r="F198" s="241" t="s">
        <v>26</v>
      </c>
      <c r="G198" s="279">
        <v>0</v>
      </c>
      <c r="H198" s="279">
        <v>291.8</v>
      </c>
      <c r="I198" s="279">
        <v>279.3</v>
      </c>
      <c r="J198" s="279">
        <v>280</v>
      </c>
      <c r="K198" s="280">
        <f t="shared" si="70"/>
        <v>851.1</v>
      </c>
      <c r="L198" s="529">
        <f t="shared" si="68"/>
        <v>851.1</v>
      </c>
      <c r="M198" s="530"/>
    </row>
    <row r="199" spans="1:13" ht="33.950000000000003" customHeight="1" x14ac:dyDescent="0.2">
      <c r="A199" s="409"/>
      <c r="B199" s="478"/>
      <c r="C199" s="417"/>
      <c r="D199" s="422"/>
      <c r="E199" s="422"/>
      <c r="F199" s="241" t="s">
        <v>38</v>
      </c>
      <c r="G199" s="279">
        <v>0</v>
      </c>
      <c r="H199" s="279">
        <v>131.1</v>
      </c>
      <c r="I199" s="279">
        <v>125.4</v>
      </c>
      <c r="J199" s="279">
        <v>125.8</v>
      </c>
      <c r="K199" s="280">
        <f t="shared" si="70"/>
        <v>382.3</v>
      </c>
      <c r="L199" s="529">
        <f t="shared" si="68"/>
        <v>382.3</v>
      </c>
      <c r="M199" s="530"/>
    </row>
    <row r="200" spans="1:13" ht="33.950000000000003" customHeight="1" x14ac:dyDescent="0.2">
      <c r="A200" s="409"/>
      <c r="B200" s="479"/>
      <c r="C200" s="418"/>
      <c r="D200" s="422"/>
      <c r="E200" s="422"/>
      <c r="F200" s="241" t="s">
        <v>10</v>
      </c>
      <c r="G200" s="279">
        <v>0</v>
      </c>
      <c r="H200" s="279">
        <v>47</v>
      </c>
      <c r="I200" s="279">
        <v>45</v>
      </c>
      <c r="J200" s="279">
        <v>45.1</v>
      </c>
      <c r="K200" s="280">
        <f t="shared" si="70"/>
        <v>137.1</v>
      </c>
      <c r="L200" s="529">
        <f t="shared" si="68"/>
        <v>137.1</v>
      </c>
      <c r="M200" s="530"/>
    </row>
    <row r="201" spans="1:13" ht="33.950000000000003" customHeight="1" x14ac:dyDescent="0.2">
      <c r="A201" s="409"/>
      <c r="B201" s="146" t="s">
        <v>88</v>
      </c>
      <c r="C201" s="127">
        <v>0.4</v>
      </c>
      <c r="D201" s="218" t="s">
        <v>154</v>
      </c>
      <c r="E201" s="128" t="s">
        <v>13</v>
      </c>
      <c r="F201" s="122"/>
      <c r="G201" s="140">
        <v>30</v>
      </c>
      <c r="H201" s="173">
        <v>29</v>
      </c>
      <c r="I201" s="173">
        <v>31</v>
      </c>
      <c r="J201" s="173">
        <v>30</v>
      </c>
      <c r="K201" s="173">
        <v>30</v>
      </c>
      <c r="L201" s="410">
        <f>K201</f>
        <v>30</v>
      </c>
      <c r="M201" s="411"/>
    </row>
    <row r="202" spans="1:13" ht="33.950000000000003" customHeight="1" x14ac:dyDescent="0.2">
      <c r="A202" s="409"/>
      <c r="B202" s="126" t="s">
        <v>87</v>
      </c>
      <c r="C202" s="124">
        <v>0.3</v>
      </c>
      <c r="D202" s="218" t="s">
        <v>154</v>
      </c>
      <c r="E202" s="124" t="s">
        <v>27</v>
      </c>
      <c r="F202" s="122"/>
      <c r="G202" s="140">
        <v>9000</v>
      </c>
      <c r="H202" s="166">
        <v>7700</v>
      </c>
      <c r="I202" s="166">
        <v>7850</v>
      </c>
      <c r="J202" s="166">
        <v>8000</v>
      </c>
      <c r="K202" s="166">
        <f>J202</f>
        <v>8000</v>
      </c>
      <c r="L202" s="495">
        <v>8000</v>
      </c>
      <c r="M202" s="496"/>
    </row>
    <row r="203" spans="1:13" ht="33.950000000000003" customHeight="1" x14ac:dyDescent="0.2">
      <c r="A203" s="131"/>
      <c r="B203" s="237" t="s">
        <v>176</v>
      </c>
      <c r="C203" s="218">
        <v>0.3</v>
      </c>
      <c r="D203" s="218" t="s">
        <v>72</v>
      </c>
      <c r="E203" s="218" t="s">
        <v>16</v>
      </c>
      <c r="F203" s="144"/>
      <c r="G203" s="145"/>
      <c r="H203" s="174">
        <v>100</v>
      </c>
      <c r="I203" s="174">
        <v>100</v>
      </c>
      <c r="J203" s="174">
        <v>100</v>
      </c>
      <c r="K203" s="373">
        <v>100</v>
      </c>
      <c r="L203" s="493">
        <f>M64+K203</f>
        <v>100</v>
      </c>
      <c r="M203" s="494"/>
    </row>
    <row r="204" spans="1:13" ht="33.950000000000003" customHeight="1" x14ac:dyDescent="0.2">
      <c r="A204" s="480" t="s">
        <v>28</v>
      </c>
      <c r="B204" s="408" t="s">
        <v>139</v>
      </c>
      <c r="C204" s="409"/>
      <c r="D204" s="409" t="s">
        <v>154</v>
      </c>
      <c r="E204" s="409" t="s">
        <v>7</v>
      </c>
      <c r="F204" s="370" t="s">
        <v>8</v>
      </c>
      <c r="G204" s="281">
        <f>G205+G207</f>
        <v>27789.4</v>
      </c>
      <c r="H204" s="281">
        <f>H205+H207</f>
        <v>1745</v>
      </c>
      <c r="I204" s="281">
        <f>I205+I207</f>
        <v>5677.4</v>
      </c>
      <c r="J204" s="281">
        <v>3450</v>
      </c>
      <c r="K204" s="278">
        <f>SUM(G204:J204)</f>
        <v>38661.800000000003</v>
      </c>
      <c r="L204" s="410">
        <f>M65+K204</f>
        <v>47283.8</v>
      </c>
      <c r="M204" s="411"/>
    </row>
    <row r="205" spans="1:13" ht="33.950000000000003" customHeight="1" x14ac:dyDescent="0.2">
      <c r="A205" s="376"/>
      <c r="B205" s="384"/>
      <c r="C205" s="376"/>
      <c r="D205" s="376"/>
      <c r="E205" s="376"/>
      <c r="F205" s="370" t="s">
        <v>26</v>
      </c>
      <c r="G205" s="281">
        <v>15000</v>
      </c>
      <c r="H205" s="281">
        <v>0</v>
      </c>
      <c r="I205" s="281">
        <v>0</v>
      </c>
      <c r="J205" s="281">
        <v>0</v>
      </c>
      <c r="K205" s="278">
        <f>SUM(G205:J205)</f>
        <v>15000</v>
      </c>
      <c r="L205" s="410">
        <f>M66+K205</f>
        <v>15000</v>
      </c>
      <c r="M205" s="411"/>
    </row>
    <row r="206" spans="1:13" ht="39" customHeight="1" x14ac:dyDescent="0.2">
      <c r="A206" s="376"/>
      <c r="B206" s="384"/>
      <c r="C206" s="376"/>
      <c r="D206" s="376"/>
      <c r="E206" s="376"/>
      <c r="F206" s="371" t="s">
        <v>38</v>
      </c>
      <c r="G206" s="372">
        <v>0</v>
      </c>
      <c r="H206" s="372">
        <v>0</v>
      </c>
      <c r="I206" s="372">
        <v>0</v>
      </c>
      <c r="J206" s="372">
        <v>450</v>
      </c>
      <c r="K206" s="278">
        <f>SUM(G206:J206)</f>
        <v>450</v>
      </c>
      <c r="L206" s="410">
        <v>450</v>
      </c>
      <c r="M206" s="411"/>
    </row>
    <row r="207" spans="1:13" ht="33.75" customHeight="1" x14ac:dyDescent="0.2">
      <c r="A207" s="376"/>
      <c r="B207" s="385"/>
      <c r="C207" s="375"/>
      <c r="D207" s="375"/>
      <c r="E207" s="375"/>
      <c r="F207" s="369" t="s">
        <v>10</v>
      </c>
      <c r="G207" s="281">
        <v>12789.4</v>
      </c>
      <c r="H207" s="281">
        <v>1745</v>
      </c>
      <c r="I207" s="281">
        <v>5677.4</v>
      </c>
      <c r="J207" s="281">
        <v>3000</v>
      </c>
      <c r="K207" s="278">
        <f>SUM(G207:J207)</f>
        <v>23211.8</v>
      </c>
      <c r="L207" s="410">
        <f>M67+K207</f>
        <v>31833.8</v>
      </c>
      <c r="M207" s="411"/>
    </row>
    <row r="208" spans="1:13" ht="93" customHeight="1" x14ac:dyDescent="0.2">
      <c r="A208" s="376"/>
      <c r="B208" s="241" t="s">
        <v>175</v>
      </c>
      <c r="C208" s="247"/>
      <c r="D208" s="247" t="s">
        <v>154</v>
      </c>
      <c r="E208" s="247"/>
      <c r="F208" s="241" t="s">
        <v>26</v>
      </c>
      <c r="G208" s="279">
        <v>15000</v>
      </c>
      <c r="H208" s="279">
        <v>0</v>
      </c>
      <c r="I208" s="279">
        <v>0</v>
      </c>
      <c r="J208" s="279">
        <v>0</v>
      </c>
      <c r="K208" s="280">
        <f>SUM(G208:J208)</f>
        <v>15000</v>
      </c>
      <c r="L208" s="529">
        <f>K208</f>
        <v>15000</v>
      </c>
      <c r="M208" s="530"/>
    </row>
    <row r="209" spans="1:13" ht="33.950000000000003" customHeight="1" x14ac:dyDescent="0.2">
      <c r="A209" s="376"/>
      <c r="B209" s="146" t="s">
        <v>140</v>
      </c>
      <c r="C209" s="127">
        <v>0.4</v>
      </c>
      <c r="D209" s="218" t="s">
        <v>154</v>
      </c>
      <c r="E209" s="127" t="s">
        <v>16</v>
      </c>
      <c r="F209" s="146"/>
      <c r="G209" s="154">
        <v>100</v>
      </c>
      <c r="H209" s="154">
        <v>100</v>
      </c>
      <c r="I209" s="154">
        <v>100</v>
      </c>
      <c r="J209" s="154">
        <v>100</v>
      </c>
      <c r="K209" s="170">
        <v>100</v>
      </c>
      <c r="L209" s="499">
        <f>K209</f>
        <v>100</v>
      </c>
      <c r="M209" s="500"/>
    </row>
    <row r="210" spans="1:13" ht="33.950000000000003" customHeight="1" x14ac:dyDescent="0.2">
      <c r="A210" s="375"/>
      <c r="B210" s="146" t="s">
        <v>141</v>
      </c>
      <c r="C210" s="127">
        <v>0.3</v>
      </c>
      <c r="D210" s="218" t="s">
        <v>154</v>
      </c>
      <c r="E210" s="127" t="s">
        <v>29</v>
      </c>
      <c r="F210" s="146"/>
      <c r="G210" s="159">
        <v>60</v>
      </c>
      <c r="H210" s="175">
        <v>62</v>
      </c>
      <c r="I210" s="175">
        <v>62</v>
      </c>
      <c r="J210" s="175">
        <v>62</v>
      </c>
      <c r="K210" s="227">
        <v>62</v>
      </c>
      <c r="L210" s="495">
        <v>62</v>
      </c>
      <c r="M210" s="496"/>
    </row>
    <row r="211" spans="1:13" ht="33.950000000000003" customHeight="1" x14ac:dyDescent="0.2">
      <c r="A211" s="125"/>
      <c r="B211" s="239" t="s">
        <v>178</v>
      </c>
      <c r="C211" s="148">
        <v>0.3</v>
      </c>
      <c r="D211" s="218" t="s">
        <v>154</v>
      </c>
      <c r="E211" s="148" t="s">
        <v>42</v>
      </c>
      <c r="F211" s="149"/>
      <c r="G211" s="158">
        <v>2</v>
      </c>
      <c r="H211" s="177">
        <v>0</v>
      </c>
      <c r="I211" s="177">
        <v>0</v>
      </c>
      <c r="J211" s="177">
        <v>0</v>
      </c>
      <c r="K211" s="177">
        <v>2</v>
      </c>
      <c r="L211" s="495">
        <f>K211</f>
        <v>2</v>
      </c>
      <c r="M211" s="496"/>
    </row>
    <row r="212" spans="1:13" ht="33.950000000000003" customHeight="1" x14ac:dyDescent="0.2">
      <c r="A212" s="481" t="s">
        <v>45</v>
      </c>
      <c r="B212" s="482" t="s">
        <v>183</v>
      </c>
      <c r="C212" s="475"/>
      <c r="D212" s="475" t="s">
        <v>72</v>
      </c>
      <c r="E212" s="242" t="s">
        <v>7</v>
      </c>
      <c r="F212" s="243" t="s">
        <v>8</v>
      </c>
      <c r="G212" s="283">
        <f>SUM(G213:G214)</f>
        <v>0</v>
      </c>
      <c r="H212" s="283">
        <f>SUM(H213:H214)</f>
        <v>1000</v>
      </c>
      <c r="I212" s="283">
        <f>SUM(I213:I214)</f>
        <v>0</v>
      </c>
      <c r="J212" s="283">
        <f>SUM(J213:J214)</f>
        <v>0</v>
      </c>
      <c r="K212" s="284">
        <f>SUM(G212:J212)</f>
        <v>1000</v>
      </c>
      <c r="L212" s="529">
        <f>K212</f>
        <v>1000</v>
      </c>
      <c r="M212" s="530"/>
    </row>
    <row r="213" spans="1:13" ht="54.75" customHeight="1" x14ac:dyDescent="0.2">
      <c r="A213" s="393"/>
      <c r="B213" s="482"/>
      <c r="C213" s="417"/>
      <c r="D213" s="417"/>
      <c r="E213" s="244" t="s">
        <v>7</v>
      </c>
      <c r="F213" s="241" t="s">
        <v>26</v>
      </c>
      <c r="G213" s="283">
        <v>0</v>
      </c>
      <c r="H213" s="285">
        <v>1000</v>
      </c>
      <c r="I213" s="283">
        <v>0</v>
      </c>
      <c r="J213" s="283">
        <v>0</v>
      </c>
      <c r="K213" s="284">
        <f>SUM(G213:J213)</f>
        <v>1000</v>
      </c>
      <c r="L213" s="529">
        <f>K213</f>
        <v>1000</v>
      </c>
      <c r="M213" s="530"/>
    </row>
    <row r="214" spans="1:13" ht="32.25" customHeight="1" x14ac:dyDescent="0.2">
      <c r="A214" s="394"/>
      <c r="B214" s="482"/>
      <c r="C214" s="418"/>
      <c r="D214" s="418"/>
      <c r="E214" s="245" t="s">
        <v>7</v>
      </c>
      <c r="F214" s="246" t="s">
        <v>10</v>
      </c>
      <c r="G214" s="286">
        <v>0</v>
      </c>
      <c r="H214" s="286">
        <v>0</v>
      </c>
      <c r="I214" s="286">
        <v>0</v>
      </c>
      <c r="J214" s="286">
        <v>0</v>
      </c>
      <c r="K214" s="284">
        <f>SUM(G214:J214)</f>
        <v>0</v>
      </c>
      <c r="L214" s="529">
        <f>K214</f>
        <v>0</v>
      </c>
      <c r="M214" s="530"/>
    </row>
    <row r="215" spans="1:13" ht="69" customHeight="1" x14ac:dyDescent="0.2">
      <c r="A215" s="200"/>
      <c r="B215" s="238" t="s">
        <v>177</v>
      </c>
      <c r="C215" s="148">
        <v>1</v>
      </c>
      <c r="D215" s="218" t="s">
        <v>72</v>
      </c>
      <c r="E215" s="148" t="s">
        <v>42</v>
      </c>
      <c r="F215" s="150"/>
      <c r="G215" s="151"/>
      <c r="H215" s="158">
        <v>1</v>
      </c>
      <c r="I215" s="158">
        <v>0</v>
      </c>
      <c r="J215" s="158">
        <v>0</v>
      </c>
      <c r="K215" s="158">
        <f>H215</f>
        <v>1</v>
      </c>
      <c r="L215" s="495">
        <f>K215</f>
        <v>1</v>
      </c>
      <c r="M215" s="496"/>
    </row>
    <row r="216" spans="1:13" ht="51.75" customHeight="1" x14ac:dyDescent="0.2">
      <c r="A216" s="483" t="s">
        <v>30</v>
      </c>
      <c r="B216" s="484" t="s">
        <v>113</v>
      </c>
      <c r="C216" s="412"/>
      <c r="D216" s="412" t="s">
        <v>154</v>
      </c>
      <c r="E216" s="412" t="s">
        <v>7</v>
      </c>
      <c r="F216" s="229" t="s">
        <v>8</v>
      </c>
      <c r="G216" s="276">
        <f>G217+G218+G219</f>
        <v>32064.799999999999</v>
      </c>
      <c r="H216" s="276">
        <f>H217+H218+H219</f>
        <v>37149.4</v>
      </c>
      <c r="I216" s="276">
        <f>I217+I218+I219</f>
        <v>53756.100000000006</v>
      </c>
      <c r="J216" s="276">
        <f>J217+J218+J219</f>
        <v>45240.1</v>
      </c>
      <c r="K216" s="277">
        <f t="shared" ref="K216:K222" si="71">SUM(G216:J216)</f>
        <v>168210.4</v>
      </c>
      <c r="L216" s="497">
        <f t="shared" ref="L216:L222" si="72">M70+K216</f>
        <v>305634.40000000002</v>
      </c>
      <c r="M216" s="498"/>
    </row>
    <row r="217" spans="1:13" ht="33.950000000000003" customHeight="1" x14ac:dyDescent="0.2">
      <c r="A217" s="413"/>
      <c r="B217" s="381"/>
      <c r="C217" s="413"/>
      <c r="D217" s="413"/>
      <c r="E217" s="413"/>
      <c r="F217" s="229" t="s">
        <v>26</v>
      </c>
      <c r="G217" s="276">
        <f>G227</f>
        <v>0</v>
      </c>
      <c r="H217" s="276">
        <f>H227</f>
        <v>0</v>
      </c>
      <c r="I217" s="276">
        <f>I227</f>
        <v>5031.3</v>
      </c>
      <c r="J217" s="276">
        <v>0</v>
      </c>
      <c r="K217" s="277">
        <f t="shared" si="71"/>
        <v>5031.3</v>
      </c>
      <c r="L217" s="497">
        <f t="shared" si="72"/>
        <v>5031.3</v>
      </c>
      <c r="M217" s="498"/>
    </row>
    <row r="218" spans="1:13" ht="33.950000000000003" customHeight="1" x14ac:dyDescent="0.2">
      <c r="A218" s="413"/>
      <c r="B218" s="381"/>
      <c r="C218" s="413"/>
      <c r="D218" s="413"/>
      <c r="E218" s="413"/>
      <c r="F218" s="229" t="s">
        <v>38</v>
      </c>
      <c r="G218" s="276">
        <f>G221+G228</f>
        <v>1349.6</v>
      </c>
      <c r="H218" s="276">
        <f>H221+H228</f>
        <v>0</v>
      </c>
      <c r="I218" s="276">
        <v>3800</v>
      </c>
      <c r="J218" s="276">
        <v>0</v>
      </c>
      <c r="K218" s="277">
        <f t="shared" si="71"/>
        <v>5149.6000000000004</v>
      </c>
      <c r="L218" s="497">
        <f t="shared" si="72"/>
        <v>5149.6000000000004</v>
      </c>
      <c r="M218" s="498"/>
    </row>
    <row r="219" spans="1:13" ht="33.950000000000003" customHeight="1" x14ac:dyDescent="0.2">
      <c r="A219" s="414"/>
      <c r="B219" s="382"/>
      <c r="C219" s="414"/>
      <c r="D219" s="414"/>
      <c r="E219" s="414"/>
      <c r="F219" s="229" t="s">
        <v>10</v>
      </c>
      <c r="G219" s="276">
        <f>G222+G229+G243</f>
        <v>30715.200000000001</v>
      </c>
      <c r="H219" s="276">
        <f>H222+H229+H243</f>
        <v>37149.4</v>
      </c>
      <c r="I219" s="276">
        <f>I222+I229+I243</f>
        <v>44924.800000000003</v>
      </c>
      <c r="J219" s="276">
        <v>45240.1</v>
      </c>
      <c r="K219" s="277">
        <f>SUM(G219:J219)</f>
        <v>158029.5</v>
      </c>
      <c r="L219" s="497">
        <f t="shared" si="72"/>
        <v>295453.5</v>
      </c>
      <c r="M219" s="498"/>
    </row>
    <row r="220" spans="1:13" ht="42.75" customHeight="1" x14ac:dyDescent="0.2">
      <c r="A220" s="409" t="s">
        <v>31</v>
      </c>
      <c r="B220" s="408" t="s">
        <v>114</v>
      </c>
      <c r="C220" s="409"/>
      <c r="D220" s="409" t="s">
        <v>154</v>
      </c>
      <c r="E220" s="409" t="s">
        <v>7</v>
      </c>
      <c r="F220" s="122" t="s">
        <v>8</v>
      </c>
      <c r="G220" s="143">
        <f>G221+G222</f>
        <v>27184.899999999998</v>
      </c>
      <c r="H220" s="143">
        <f>H221+H222</f>
        <v>30410.5</v>
      </c>
      <c r="I220" s="143">
        <f>I221+I222</f>
        <v>32417.599999999999</v>
      </c>
      <c r="J220" s="143">
        <f>J221+J222</f>
        <v>34894.800000000003</v>
      </c>
      <c r="K220" s="278">
        <f>SUM(G220:J220)</f>
        <v>124907.8</v>
      </c>
      <c r="L220" s="410">
        <f t="shared" si="72"/>
        <v>252149.5</v>
      </c>
      <c r="M220" s="411"/>
    </row>
    <row r="221" spans="1:13" ht="33.950000000000003" customHeight="1" x14ac:dyDescent="0.2">
      <c r="A221" s="409"/>
      <c r="B221" s="384"/>
      <c r="C221" s="376"/>
      <c r="D221" s="376"/>
      <c r="E221" s="376"/>
      <c r="F221" s="122" t="s">
        <v>38</v>
      </c>
      <c r="G221" s="143">
        <v>1349.6</v>
      </c>
      <c r="H221" s="143">
        <v>0</v>
      </c>
      <c r="I221" s="143">
        <v>1539.6</v>
      </c>
      <c r="J221" s="143">
        <v>0</v>
      </c>
      <c r="K221" s="278">
        <f>SUM(G221:J221)</f>
        <v>2889.2</v>
      </c>
      <c r="L221" s="410">
        <f t="shared" si="72"/>
        <v>2889.2</v>
      </c>
      <c r="M221" s="411"/>
    </row>
    <row r="222" spans="1:13" ht="33.950000000000003" customHeight="1" x14ac:dyDescent="0.2">
      <c r="A222" s="409"/>
      <c r="B222" s="385"/>
      <c r="C222" s="375"/>
      <c r="D222" s="375"/>
      <c r="E222" s="375"/>
      <c r="F222" s="122" t="s">
        <v>10</v>
      </c>
      <c r="G222" s="143">
        <v>25835.3</v>
      </c>
      <c r="H222" s="143">
        <v>30410.5</v>
      </c>
      <c r="I222" s="143">
        <v>30878</v>
      </c>
      <c r="J222" s="143">
        <v>34894.800000000003</v>
      </c>
      <c r="K222" s="278">
        <f t="shared" si="71"/>
        <v>122018.6</v>
      </c>
      <c r="L222" s="410">
        <f t="shared" si="72"/>
        <v>249260.3</v>
      </c>
      <c r="M222" s="411"/>
    </row>
    <row r="223" spans="1:13" ht="33.950000000000003" customHeight="1" x14ac:dyDescent="0.2">
      <c r="A223" s="409"/>
      <c r="B223" s="126" t="s">
        <v>117</v>
      </c>
      <c r="C223" s="124">
        <v>0.25</v>
      </c>
      <c r="D223" s="128" t="s">
        <v>154</v>
      </c>
      <c r="E223" s="124" t="s">
        <v>32</v>
      </c>
      <c r="F223" s="122"/>
      <c r="G223" s="161">
        <v>40</v>
      </c>
      <c r="H223" s="172">
        <v>62.92</v>
      </c>
      <c r="I223" s="172">
        <v>55</v>
      </c>
      <c r="J223" s="172">
        <v>108.8</v>
      </c>
      <c r="K223" s="228">
        <f t="shared" ref="K223:L225" si="73">J223</f>
        <v>108.8</v>
      </c>
      <c r="L223" s="493">
        <f t="shared" si="73"/>
        <v>108.8</v>
      </c>
      <c r="M223" s="494"/>
    </row>
    <row r="224" spans="1:13" ht="33.950000000000003" customHeight="1" x14ac:dyDescent="0.2">
      <c r="A224" s="409"/>
      <c r="B224" s="126" t="s">
        <v>116</v>
      </c>
      <c r="C224" s="124">
        <v>0.25</v>
      </c>
      <c r="D224" s="217" t="s">
        <v>154</v>
      </c>
      <c r="E224" s="124" t="s">
        <v>33</v>
      </c>
      <c r="F224" s="122"/>
      <c r="G224" s="140">
        <v>440</v>
      </c>
      <c r="H224" s="166">
        <v>440</v>
      </c>
      <c r="I224" s="166">
        <v>480</v>
      </c>
      <c r="J224" s="166">
        <v>640</v>
      </c>
      <c r="K224" s="227">
        <f t="shared" si="73"/>
        <v>640</v>
      </c>
      <c r="L224" s="495">
        <f t="shared" si="73"/>
        <v>640</v>
      </c>
      <c r="M224" s="496"/>
    </row>
    <row r="225" spans="1:13" ht="33.950000000000003" customHeight="1" x14ac:dyDescent="0.2">
      <c r="A225" s="127"/>
      <c r="B225" s="122" t="s">
        <v>115</v>
      </c>
      <c r="C225" s="128">
        <v>0.5</v>
      </c>
      <c r="D225" s="217" t="s">
        <v>154</v>
      </c>
      <c r="E225" s="128" t="s">
        <v>33</v>
      </c>
      <c r="F225" s="122"/>
      <c r="G225" s="140">
        <v>63600</v>
      </c>
      <c r="H225" s="166">
        <v>64300</v>
      </c>
      <c r="I225" s="166">
        <v>67200</v>
      </c>
      <c r="J225" s="166">
        <v>67600</v>
      </c>
      <c r="K225" s="227">
        <f t="shared" si="73"/>
        <v>67600</v>
      </c>
      <c r="L225" s="495">
        <f t="shared" si="73"/>
        <v>67600</v>
      </c>
      <c r="M225" s="496"/>
    </row>
    <row r="226" spans="1:13" ht="33.950000000000003" customHeight="1" x14ac:dyDescent="0.2">
      <c r="A226" s="480" t="s">
        <v>34</v>
      </c>
      <c r="B226" s="408" t="s">
        <v>142</v>
      </c>
      <c r="C226" s="409"/>
      <c r="D226" s="485" t="s">
        <v>154</v>
      </c>
      <c r="E226" s="409" t="s">
        <v>7</v>
      </c>
      <c r="F226" s="122" t="s">
        <v>8</v>
      </c>
      <c r="G226" s="143">
        <f>G227+G228+G229</f>
        <v>1000</v>
      </c>
      <c r="H226" s="143">
        <f>H227+H228+H229</f>
        <v>1000</v>
      </c>
      <c r="I226" s="143">
        <f>I227+I228+I229</f>
        <v>9724.6</v>
      </c>
      <c r="J226" s="143">
        <v>10345.299999999999</v>
      </c>
      <c r="K226" s="278">
        <f t="shared" ref="K226:K233" si="74">SUM(G226:J226)</f>
        <v>22069.9</v>
      </c>
      <c r="L226" s="410">
        <f t="shared" ref="L226:L237" si="75">M80+K226</f>
        <v>29919.9</v>
      </c>
      <c r="M226" s="411"/>
    </row>
    <row r="227" spans="1:13" ht="33.950000000000003" customHeight="1" x14ac:dyDescent="0.2">
      <c r="A227" s="376"/>
      <c r="B227" s="384"/>
      <c r="C227" s="376"/>
      <c r="D227" s="376"/>
      <c r="E227" s="376"/>
      <c r="F227" s="122" t="s">
        <v>26</v>
      </c>
      <c r="G227" s="273">
        <f t="shared" ref="G227:H227" si="76">G231+G235</f>
        <v>0</v>
      </c>
      <c r="H227" s="273">
        <f t="shared" si="76"/>
        <v>0</v>
      </c>
      <c r="I227" s="273">
        <f>I231+I235</f>
        <v>5031.3</v>
      </c>
      <c r="J227" s="273">
        <v>0</v>
      </c>
      <c r="K227" s="278">
        <f t="shared" ref="K227:K232" si="77">SUM(G227:J227)</f>
        <v>5031.3</v>
      </c>
      <c r="L227" s="410">
        <f t="shared" si="75"/>
        <v>5031.3</v>
      </c>
      <c r="M227" s="411"/>
    </row>
    <row r="228" spans="1:13" ht="39.75" customHeight="1" x14ac:dyDescent="0.2">
      <c r="A228" s="376"/>
      <c r="B228" s="384"/>
      <c r="C228" s="376"/>
      <c r="D228" s="376"/>
      <c r="E228" s="376"/>
      <c r="F228" s="122" t="s">
        <v>38</v>
      </c>
      <c r="G228" s="273">
        <f t="shared" ref="G228:I228" si="78">G232+G236</f>
        <v>0</v>
      </c>
      <c r="H228" s="273">
        <f t="shared" si="78"/>
        <v>0</v>
      </c>
      <c r="I228" s="273">
        <f t="shared" si="78"/>
        <v>2260.4</v>
      </c>
      <c r="J228" s="273">
        <v>0</v>
      </c>
      <c r="K228" s="278">
        <f t="shared" si="77"/>
        <v>2260.4</v>
      </c>
      <c r="L228" s="410">
        <f t="shared" si="75"/>
        <v>2260.4</v>
      </c>
      <c r="M228" s="411"/>
    </row>
    <row r="229" spans="1:13" ht="27" customHeight="1" x14ac:dyDescent="0.2">
      <c r="A229" s="376"/>
      <c r="B229" s="385"/>
      <c r="C229" s="375"/>
      <c r="D229" s="375"/>
      <c r="E229" s="375"/>
      <c r="F229" s="122" t="s">
        <v>10</v>
      </c>
      <c r="G229" s="273">
        <f>G233+G237+1000</f>
        <v>1000</v>
      </c>
      <c r="H229" s="273">
        <f>H233+H237+1000</f>
        <v>1000</v>
      </c>
      <c r="I229" s="273">
        <v>2432.9</v>
      </c>
      <c r="J229" s="273">
        <v>10345.299999999999</v>
      </c>
      <c r="K229" s="278">
        <f t="shared" si="77"/>
        <v>14778.199999999999</v>
      </c>
      <c r="L229" s="410">
        <f t="shared" si="75"/>
        <v>22628.199999999997</v>
      </c>
      <c r="M229" s="411"/>
    </row>
    <row r="230" spans="1:13" ht="60" customHeight="1" x14ac:dyDescent="0.2">
      <c r="A230" s="376"/>
      <c r="B230" s="477" t="s">
        <v>181</v>
      </c>
      <c r="C230" s="416"/>
      <c r="D230" s="486" t="s">
        <v>154</v>
      </c>
      <c r="E230" s="416" t="s">
        <v>7</v>
      </c>
      <c r="F230" s="241" t="s">
        <v>8</v>
      </c>
      <c r="G230" s="279">
        <f>G231+G232+G233</f>
        <v>0</v>
      </c>
      <c r="H230" s="279">
        <f>H231+H232+H233</f>
        <v>0</v>
      </c>
      <c r="I230" s="279">
        <f>I231+I232+I233</f>
        <v>8101.9000000000005</v>
      </c>
      <c r="J230" s="279">
        <f>J231+J232+J233</f>
        <v>0</v>
      </c>
      <c r="K230" s="280">
        <f t="shared" si="77"/>
        <v>8101.9000000000005</v>
      </c>
      <c r="L230" s="529">
        <f t="shared" si="75"/>
        <v>8101.9000000000005</v>
      </c>
      <c r="M230" s="530"/>
    </row>
    <row r="231" spans="1:13" ht="33.950000000000003" customHeight="1" x14ac:dyDescent="0.2">
      <c r="A231" s="376"/>
      <c r="B231" s="478"/>
      <c r="C231" s="417"/>
      <c r="D231" s="417"/>
      <c r="E231" s="417"/>
      <c r="F231" s="241" t="s">
        <v>26</v>
      </c>
      <c r="G231" s="283">
        <v>0</v>
      </c>
      <c r="H231" s="283">
        <v>0</v>
      </c>
      <c r="I231" s="283">
        <v>5031.3</v>
      </c>
      <c r="J231" s="283">
        <v>0</v>
      </c>
      <c r="K231" s="280">
        <f t="shared" si="77"/>
        <v>5031.3</v>
      </c>
      <c r="L231" s="529">
        <f t="shared" si="75"/>
        <v>5031.3</v>
      </c>
      <c r="M231" s="530"/>
    </row>
    <row r="232" spans="1:13" ht="33.950000000000003" customHeight="1" x14ac:dyDescent="0.2">
      <c r="A232" s="376"/>
      <c r="B232" s="478"/>
      <c r="C232" s="417"/>
      <c r="D232" s="417"/>
      <c r="E232" s="417"/>
      <c r="F232" s="241" t="s">
        <v>38</v>
      </c>
      <c r="G232" s="283">
        <v>0</v>
      </c>
      <c r="H232" s="283">
        <v>0</v>
      </c>
      <c r="I232" s="283">
        <v>2260.4</v>
      </c>
      <c r="J232" s="283">
        <v>0</v>
      </c>
      <c r="K232" s="280">
        <f t="shared" si="77"/>
        <v>2260.4</v>
      </c>
      <c r="L232" s="529">
        <f t="shared" si="75"/>
        <v>2260.4</v>
      </c>
      <c r="M232" s="530"/>
    </row>
    <row r="233" spans="1:13" ht="33.950000000000003" customHeight="1" x14ac:dyDescent="0.2">
      <c r="A233" s="376"/>
      <c r="B233" s="479"/>
      <c r="C233" s="418"/>
      <c r="D233" s="418"/>
      <c r="E233" s="418"/>
      <c r="F233" s="241" t="s">
        <v>10</v>
      </c>
      <c r="G233" s="283">
        <v>0</v>
      </c>
      <c r="H233" s="283">
        <v>0</v>
      </c>
      <c r="I233" s="283">
        <v>810.2</v>
      </c>
      <c r="J233" s="283">
        <v>0</v>
      </c>
      <c r="K233" s="280">
        <f t="shared" si="74"/>
        <v>810.2</v>
      </c>
      <c r="L233" s="529">
        <f t="shared" si="75"/>
        <v>810.2</v>
      </c>
      <c r="M233" s="530"/>
    </row>
    <row r="234" spans="1:13" ht="33.950000000000003" customHeight="1" x14ac:dyDescent="0.2">
      <c r="A234" s="376"/>
      <c r="B234" s="477" t="s">
        <v>182</v>
      </c>
      <c r="C234" s="416"/>
      <c r="D234" s="486" t="s">
        <v>154</v>
      </c>
      <c r="E234" s="416" t="s">
        <v>7</v>
      </c>
      <c r="F234" s="241" t="s">
        <v>8</v>
      </c>
      <c r="G234" s="279">
        <f>G235+G236+G237</f>
        <v>0</v>
      </c>
      <c r="H234" s="279">
        <f>H235+H236+H237</f>
        <v>0</v>
      </c>
      <c r="I234" s="279">
        <f>I235+I236+I237</f>
        <v>0</v>
      </c>
      <c r="J234" s="279">
        <v>0</v>
      </c>
      <c r="K234" s="280">
        <f>SUM(G234:J234)</f>
        <v>0</v>
      </c>
      <c r="L234" s="529">
        <f t="shared" si="75"/>
        <v>0</v>
      </c>
      <c r="M234" s="530"/>
    </row>
    <row r="235" spans="1:13" ht="33.950000000000003" customHeight="1" x14ac:dyDescent="0.2">
      <c r="A235" s="376"/>
      <c r="B235" s="478"/>
      <c r="C235" s="417"/>
      <c r="D235" s="417"/>
      <c r="E235" s="417"/>
      <c r="F235" s="241" t="s">
        <v>26</v>
      </c>
      <c r="G235" s="283">
        <v>0</v>
      </c>
      <c r="H235" s="283">
        <v>0</v>
      </c>
      <c r="I235" s="283">
        <v>0</v>
      </c>
      <c r="J235" s="283">
        <v>0</v>
      </c>
      <c r="K235" s="280">
        <f t="shared" ref="K235:K237" si="79">SUM(G235:J235)</f>
        <v>0</v>
      </c>
      <c r="L235" s="529">
        <f t="shared" si="75"/>
        <v>0</v>
      </c>
      <c r="M235" s="530"/>
    </row>
    <row r="236" spans="1:13" ht="33.950000000000003" customHeight="1" x14ac:dyDescent="0.2">
      <c r="A236" s="376"/>
      <c r="B236" s="478"/>
      <c r="C236" s="417"/>
      <c r="D236" s="417"/>
      <c r="E236" s="417"/>
      <c r="F236" s="241" t="s">
        <v>38</v>
      </c>
      <c r="G236" s="283">
        <v>0</v>
      </c>
      <c r="H236" s="283">
        <v>0</v>
      </c>
      <c r="I236" s="283">
        <v>0</v>
      </c>
      <c r="J236" s="283">
        <v>0</v>
      </c>
      <c r="K236" s="280">
        <f t="shared" si="79"/>
        <v>0</v>
      </c>
      <c r="L236" s="529">
        <f t="shared" si="75"/>
        <v>0</v>
      </c>
      <c r="M236" s="530"/>
    </row>
    <row r="237" spans="1:13" ht="33.950000000000003" customHeight="1" x14ac:dyDescent="0.2">
      <c r="A237" s="376"/>
      <c r="B237" s="479"/>
      <c r="C237" s="418"/>
      <c r="D237" s="418"/>
      <c r="E237" s="418"/>
      <c r="F237" s="241" t="s">
        <v>10</v>
      </c>
      <c r="G237" s="283">
        <v>0</v>
      </c>
      <c r="H237" s="283">
        <v>0</v>
      </c>
      <c r="I237" s="283">
        <v>0</v>
      </c>
      <c r="J237" s="283">
        <v>0</v>
      </c>
      <c r="K237" s="280">
        <f t="shared" si="79"/>
        <v>0</v>
      </c>
      <c r="L237" s="529">
        <f t="shared" si="75"/>
        <v>0</v>
      </c>
      <c r="M237" s="530"/>
    </row>
    <row r="238" spans="1:13" ht="33.950000000000003" customHeight="1" x14ac:dyDescent="0.2">
      <c r="A238" s="376"/>
      <c r="B238" s="146" t="s">
        <v>143</v>
      </c>
      <c r="C238" s="127">
        <v>0.2</v>
      </c>
      <c r="D238" s="128" t="s">
        <v>154</v>
      </c>
      <c r="E238" s="127" t="s">
        <v>16</v>
      </c>
      <c r="F238" s="146"/>
      <c r="G238" s="154">
        <v>100</v>
      </c>
      <c r="H238" s="176">
        <v>100</v>
      </c>
      <c r="I238" s="176">
        <v>100</v>
      </c>
      <c r="J238" s="176">
        <v>100</v>
      </c>
      <c r="K238" s="225">
        <v>100</v>
      </c>
      <c r="L238" s="493">
        <f>K238</f>
        <v>100</v>
      </c>
      <c r="M238" s="494"/>
    </row>
    <row r="239" spans="1:13" ht="33.950000000000003" customHeight="1" x14ac:dyDescent="0.2">
      <c r="A239" s="376"/>
      <c r="B239" s="126" t="s">
        <v>144</v>
      </c>
      <c r="C239" s="127">
        <v>0.2</v>
      </c>
      <c r="D239" s="217" t="s">
        <v>154</v>
      </c>
      <c r="E239" s="128" t="s">
        <v>16</v>
      </c>
      <c r="F239" s="122"/>
      <c r="G239" s="161">
        <v>2.5</v>
      </c>
      <c r="H239" s="172">
        <v>2.04</v>
      </c>
      <c r="I239" s="172">
        <v>4.4000000000000004</v>
      </c>
      <c r="J239" s="172">
        <v>5.0999999999999996</v>
      </c>
      <c r="K239" s="228">
        <v>5.0999999999999996</v>
      </c>
      <c r="L239" s="493">
        <v>5.0999999999999996</v>
      </c>
      <c r="M239" s="494"/>
    </row>
    <row r="240" spans="1:13" ht="33.950000000000003" customHeight="1" x14ac:dyDescent="0.2">
      <c r="A240" s="375"/>
      <c r="B240" s="122" t="s">
        <v>145</v>
      </c>
      <c r="C240" s="127">
        <v>0.2</v>
      </c>
      <c r="D240" s="217" t="s">
        <v>154</v>
      </c>
      <c r="E240" s="128" t="s">
        <v>29</v>
      </c>
      <c r="F240" s="122"/>
      <c r="G240" s="140">
        <v>1</v>
      </c>
      <c r="H240" s="166">
        <v>1</v>
      </c>
      <c r="I240" s="166">
        <v>2</v>
      </c>
      <c r="J240" s="166">
        <v>4</v>
      </c>
      <c r="K240" s="227">
        <v>4</v>
      </c>
      <c r="L240" s="495">
        <v>4</v>
      </c>
      <c r="M240" s="496"/>
    </row>
    <row r="241" spans="1:13" ht="33.950000000000003" customHeight="1" x14ac:dyDescent="0.2">
      <c r="A241" s="125"/>
      <c r="B241" s="240" t="s">
        <v>180</v>
      </c>
      <c r="C241" s="248">
        <v>0.2</v>
      </c>
      <c r="D241" s="249" t="s">
        <v>154</v>
      </c>
      <c r="E241" s="250" t="s">
        <v>42</v>
      </c>
      <c r="F241" s="239"/>
      <c r="G241" s="251">
        <v>0</v>
      </c>
      <c r="H241" s="252">
        <v>0</v>
      </c>
      <c r="I241" s="253">
        <v>1</v>
      </c>
      <c r="J241" s="253">
        <v>0</v>
      </c>
      <c r="K241" s="254">
        <f>I241</f>
        <v>1</v>
      </c>
      <c r="L241" s="531">
        <v>1</v>
      </c>
      <c r="M241" s="532"/>
    </row>
    <row r="242" spans="1:13" ht="33.950000000000003" customHeight="1" x14ac:dyDescent="0.2">
      <c r="A242" s="125"/>
      <c r="B242" s="239" t="s">
        <v>179</v>
      </c>
      <c r="C242" s="248">
        <v>0.2</v>
      </c>
      <c r="D242" s="249" t="s">
        <v>154</v>
      </c>
      <c r="E242" s="250" t="s">
        <v>42</v>
      </c>
      <c r="F242" s="239"/>
      <c r="G242" s="255">
        <v>0</v>
      </c>
      <c r="H242" s="253">
        <v>0</v>
      </c>
      <c r="I242" s="253">
        <v>1</v>
      </c>
      <c r="J242" s="253">
        <v>1</v>
      </c>
      <c r="K242" s="254">
        <v>2</v>
      </c>
      <c r="L242" s="531">
        <f t="shared" ref="L242:L251" si="80">M96+K242</f>
        <v>2</v>
      </c>
      <c r="M242" s="532"/>
    </row>
    <row r="243" spans="1:13" ht="52.5" customHeight="1" x14ac:dyDescent="0.2">
      <c r="A243" s="480" t="s">
        <v>35</v>
      </c>
      <c r="B243" s="122" t="s">
        <v>146</v>
      </c>
      <c r="C243" s="192"/>
      <c r="D243" s="217" t="s">
        <v>154</v>
      </c>
      <c r="E243" s="128" t="s">
        <v>7</v>
      </c>
      <c r="F243" s="122" t="s">
        <v>10</v>
      </c>
      <c r="G243" s="287">
        <v>3879.9</v>
      </c>
      <c r="H243" s="273">
        <v>5738.9</v>
      </c>
      <c r="I243" s="143">
        <v>11613.9</v>
      </c>
      <c r="J243" s="143">
        <v>0</v>
      </c>
      <c r="K243" s="278">
        <f>SUM(G243:J243)</f>
        <v>21232.699999999997</v>
      </c>
      <c r="L243" s="410">
        <f t="shared" si="80"/>
        <v>23564.999999999996</v>
      </c>
      <c r="M243" s="411"/>
    </row>
    <row r="244" spans="1:13" ht="68.25" customHeight="1" x14ac:dyDescent="0.2">
      <c r="A244" s="375"/>
      <c r="B244" s="160" t="s">
        <v>147</v>
      </c>
      <c r="C244" s="192">
        <v>1</v>
      </c>
      <c r="D244" s="217" t="s">
        <v>154</v>
      </c>
      <c r="E244" s="142" t="s">
        <v>16</v>
      </c>
      <c r="F244" s="122"/>
      <c r="G244" s="129"/>
      <c r="H244" s="161">
        <v>100</v>
      </c>
      <c r="I244" s="161">
        <v>100</v>
      </c>
      <c r="J244" s="161">
        <v>100</v>
      </c>
      <c r="K244" s="161">
        <v>100</v>
      </c>
      <c r="L244" s="499">
        <f t="shared" si="80"/>
        <v>100</v>
      </c>
      <c r="M244" s="500"/>
    </row>
    <row r="245" spans="1:13" ht="42" customHeight="1" x14ac:dyDescent="0.2">
      <c r="A245" s="419" t="s">
        <v>36</v>
      </c>
      <c r="B245" s="511" t="s">
        <v>148</v>
      </c>
      <c r="C245" s="419"/>
      <c r="D245" s="419" t="s">
        <v>154</v>
      </c>
      <c r="E245" s="419" t="s">
        <v>7</v>
      </c>
      <c r="F245" s="338" t="s">
        <v>8</v>
      </c>
      <c r="G245" s="339">
        <f>G246+G247+G248</f>
        <v>142553.20000000001</v>
      </c>
      <c r="H245" s="339">
        <f>H246+H247+H248</f>
        <v>139877.20000000001</v>
      </c>
      <c r="I245" s="339">
        <f>I246+I247+I248</f>
        <v>198907.8</v>
      </c>
      <c r="J245" s="339">
        <f>J248</f>
        <v>167675.5</v>
      </c>
      <c r="K245" s="340">
        <f>SUM(G245:J245)</f>
        <v>649013.69999999995</v>
      </c>
      <c r="L245" s="527">
        <f t="shared" si="80"/>
        <v>1228334.8999999999</v>
      </c>
      <c r="M245" s="528"/>
    </row>
    <row r="246" spans="1:13" ht="46.5" customHeight="1" x14ac:dyDescent="0.2">
      <c r="A246" s="420"/>
      <c r="B246" s="512"/>
      <c r="C246" s="420"/>
      <c r="D246" s="420"/>
      <c r="E246" s="420"/>
      <c r="F246" s="338" t="s">
        <v>26</v>
      </c>
      <c r="G246" s="339">
        <f>G256+G267</f>
        <v>8763.5</v>
      </c>
      <c r="H246" s="339">
        <f t="shared" ref="H246:J246" si="81">H256+H267</f>
        <v>0</v>
      </c>
      <c r="I246" s="339">
        <f t="shared" si="81"/>
        <v>30004.2</v>
      </c>
      <c r="J246" s="339">
        <f t="shared" si="81"/>
        <v>0</v>
      </c>
      <c r="K246" s="340">
        <f>SUM(G246:J246)</f>
        <v>38767.699999999997</v>
      </c>
      <c r="L246" s="527">
        <f t="shared" si="80"/>
        <v>44527.7</v>
      </c>
      <c r="M246" s="528"/>
    </row>
    <row r="247" spans="1:13" ht="45.75" customHeight="1" x14ac:dyDescent="0.2">
      <c r="A247" s="420"/>
      <c r="B247" s="512"/>
      <c r="C247" s="420"/>
      <c r="D247" s="420"/>
      <c r="E247" s="420"/>
      <c r="F247" s="338" t="s">
        <v>38</v>
      </c>
      <c r="G247" s="339">
        <f>G250+G257+G268</f>
        <v>8501</v>
      </c>
      <c r="H247" s="339">
        <f t="shared" ref="H247:J247" si="82">H250+H257+H268</f>
        <v>0</v>
      </c>
      <c r="I247" s="339">
        <v>18729.599999999999</v>
      </c>
      <c r="J247" s="339">
        <f t="shared" si="82"/>
        <v>0</v>
      </c>
      <c r="K247" s="340">
        <f t="shared" ref="K247" si="83">SUM(G247:J247)</f>
        <v>27230.6</v>
      </c>
      <c r="L247" s="527">
        <f t="shared" si="80"/>
        <v>27605.599999999999</v>
      </c>
      <c r="M247" s="528"/>
    </row>
    <row r="248" spans="1:13" ht="40.5" customHeight="1" x14ac:dyDescent="0.2">
      <c r="A248" s="421"/>
      <c r="B248" s="513"/>
      <c r="C248" s="421"/>
      <c r="D248" s="421"/>
      <c r="E248" s="421"/>
      <c r="F248" s="338" t="s">
        <v>10</v>
      </c>
      <c r="G248" s="339">
        <f t="shared" ref="G248:H248" si="84">G251+G258+G269</f>
        <v>125288.7</v>
      </c>
      <c r="H248" s="339">
        <f t="shared" si="84"/>
        <v>139877.20000000001</v>
      </c>
      <c r="I248" s="339">
        <v>150174</v>
      </c>
      <c r="J248" s="339">
        <v>167675.5</v>
      </c>
      <c r="K248" s="340">
        <f>SUM(G248:J248)</f>
        <v>583015.4</v>
      </c>
      <c r="L248" s="527">
        <f t="shared" si="80"/>
        <v>1156201.6000000001</v>
      </c>
      <c r="M248" s="528"/>
    </row>
    <row r="249" spans="1:13" ht="51" customHeight="1" x14ac:dyDescent="0.2">
      <c r="A249" s="480" t="s">
        <v>37</v>
      </c>
      <c r="B249" s="408" t="s">
        <v>124</v>
      </c>
      <c r="C249" s="409"/>
      <c r="D249" s="409" t="s">
        <v>154</v>
      </c>
      <c r="E249" s="409" t="s">
        <v>7</v>
      </c>
      <c r="F249" s="122" t="s">
        <v>8</v>
      </c>
      <c r="G249" s="143">
        <f>G250+G251</f>
        <v>125901.7</v>
      </c>
      <c r="H249" s="143">
        <f>H250+H251</f>
        <v>136877.20000000001</v>
      </c>
      <c r="I249" s="143">
        <f>I250+I251</f>
        <v>146061.29999999999</v>
      </c>
      <c r="J249" s="143">
        <f>J250+J251</f>
        <v>166245.5</v>
      </c>
      <c r="K249" s="278">
        <f>SUM(G249:J249)</f>
        <v>575085.69999999995</v>
      </c>
      <c r="L249" s="410">
        <f t="shared" si="80"/>
        <v>1139144.7999999998</v>
      </c>
      <c r="M249" s="411"/>
    </row>
    <row r="250" spans="1:13" ht="33.950000000000003" customHeight="1" x14ac:dyDescent="0.2">
      <c r="A250" s="376"/>
      <c r="B250" s="384"/>
      <c r="C250" s="376"/>
      <c r="D250" s="376"/>
      <c r="E250" s="376"/>
      <c r="F250" s="122" t="s">
        <v>38</v>
      </c>
      <c r="G250" s="143">
        <v>4563.8</v>
      </c>
      <c r="H250" s="143">
        <v>0</v>
      </c>
      <c r="I250" s="143">
        <v>4610</v>
      </c>
      <c r="J250" s="143">
        <v>0</v>
      </c>
      <c r="K250" s="278">
        <f>SUM(G250:J250)</f>
        <v>9173.7999999999993</v>
      </c>
      <c r="L250" s="410">
        <f t="shared" si="80"/>
        <v>9308.7999999999993</v>
      </c>
      <c r="M250" s="411"/>
    </row>
    <row r="251" spans="1:13" ht="33.950000000000003" customHeight="1" x14ac:dyDescent="0.2">
      <c r="A251" s="376"/>
      <c r="B251" s="385"/>
      <c r="C251" s="375"/>
      <c r="D251" s="375"/>
      <c r="E251" s="375"/>
      <c r="F251" s="122" t="s">
        <v>10</v>
      </c>
      <c r="G251" s="143">
        <v>121337.9</v>
      </c>
      <c r="H251" s="143">
        <v>136877.20000000001</v>
      </c>
      <c r="I251" s="143">
        <v>141451.29999999999</v>
      </c>
      <c r="J251" s="143">
        <v>166245.5</v>
      </c>
      <c r="K251" s="278">
        <f>SUM(G251:J251)</f>
        <v>565911.9</v>
      </c>
      <c r="L251" s="410">
        <f t="shared" si="80"/>
        <v>1129836</v>
      </c>
      <c r="M251" s="411"/>
    </row>
    <row r="252" spans="1:13" ht="33.950000000000003" customHeight="1" x14ac:dyDescent="0.2">
      <c r="A252" s="376"/>
      <c r="B252" s="126" t="s">
        <v>125</v>
      </c>
      <c r="C252" s="124">
        <v>0.5</v>
      </c>
      <c r="D252" s="128" t="s">
        <v>154</v>
      </c>
      <c r="E252" s="124" t="s">
        <v>14</v>
      </c>
      <c r="F252" s="122"/>
      <c r="G252" s="140">
        <v>2100</v>
      </c>
      <c r="H252" s="166">
        <v>1900</v>
      </c>
      <c r="I252" s="166">
        <v>1940</v>
      </c>
      <c r="J252" s="166">
        <v>1980</v>
      </c>
      <c r="K252" s="167">
        <v>1980</v>
      </c>
      <c r="L252" s="495">
        <f>K252</f>
        <v>1980</v>
      </c>
      <c r="M252" s="496"/>
    </row>
    <row r="253" spans="1:13" ht="33.950000000000003" customHeight="1" x14ac:dyDescent="0.2">
      <c r="A253" s="125"/>
      <c r="B253" s="141" t="s">
        <v>127</v>
      </c>
      <c r="C253" s="124">
        <v>0.25</v>
      </c>
      <c r="D253" s="217" t="s">
        <v>154</v>
      </c>
      <c r="E253" s="136" t="s">
        <v>11</v>
      </c>
      <c r="F253" s="137"/>
      <c r="G253" s="153">
        <v>100</v>
      </c>
      <c r="H253" s="165">
        <v>250</v>
      </c>
      <c r="I253" s="165">
        <v>260</v>
      </c>
      <c r="J253" s="165">
        <v>280</v>
      </c>
      <c r="K253" s="171">
        <v>280</v>
      </c>
      <c r="L253" s="495">
        <f>K253</f>
        <v>280</v>
      </c>
      <c r="M253" s="496"/>
    </row>
    <row r="254" spans="1:13" ht="33.950000000000003" customHeight="1" x14ac:dyDescent="0.2">
      <c r="A254" s="125"/>
      <c r="B254" s="141" t="s">
        <v>126</v>
      </c>
      <c r="C254" s="124">
        <v>0.25</v>
      </c>
      <c r="D254" s="217" t="s">
        <v>154</v>
      </c>
      <c r="E254" s="136" t="s">
        <v>14</v>
      </c>
      <c r="F254" s="137"/>
      <c r="G254" s="153">
        <v>1600</v>
      </c>
      <c r="H254" s="165">
        <v>1140</v>
      </c>
      <c r="I254" s="165">
        <v>1300</v>
      </c>
      <c r="J254" s="165">
        <v>1180</v>
      </c>
      <c r="K254" s="171">
        <v>1180</v>
      </c>
      <c r="L254" s="495">
        <f>K254</f>
        <v>1180</v>
      </c>
      <c r="M254" s="496"/>
    </row>
    <row r="255" spans="1:13" ht="33.950000000000003" customHeight="1" x14ac:dyDescent="0.2">
      <c r="A255" s="481" t="s">
        <v>39</v>
      </c>
      <c r="B255" s="408" t="s">
        <v>149</v>
      </c>
      <c r="C255" s="409"/>
      <c r="D255" s="409" t="s">
        <v>58</v>
      </c>
      <c r="E255" s="409" t="s">
        <v>7</v>
      </c>
      <c r="F255" s="122" t="s">
        <v>8</v>
      </c>
      <c r="G255" s="143">
        <f>SUM(G256:G258)</f>
        <v>16651.5</v>
      </c>
      <c r="H255" s="143">
        <f>SUM(H256:H258)</f>
        <v>3000</v>
      </c>
      <c r="I255" s="143">
        <f>SUM(I256:I258)</f>
        <v>3820</v>
      </c>
      <c r="J255" s="143">
        <v>1430</v>
      </c>
      <c r="K255" s="278">
        <f>SUM(G255:J255)</f>
        <v>24901.5</v>
      </c>
      <c r="L255" s="410">
        <f>M109+K255</f>
        <v>40163.599999999999</v>
      </c>
      <c r="M255" s="411"/>
    </row>
    <row r="256" spans="1:13" ht="33.950000000000003" customHeight="1" x14ac:dyDescent="0.2">
      <c r="A256" s="393"/>
      <c r="B256" s="384"/>
      <c r="C256" s="376"/>
      <c r="D256" s="376"/>
      <c r="E256" s="376"/>
      <c r="F256" s="122" t="s">
        <v>26</v>
      </c>
      <c r="G256" s="143">
        <v>8763.5</v>
      </c>
      <c r="H256" s="143">
        <v>0</v>
      </c>
      <c r="I256" s="143">
        <v>0</v>
      </c>
      <c r="J256" s="143">
        <v>0</v>
      </c>
      <c r="K256" s="278">
        <f t="shared" ref="K256:K262" si="85">SUM(G256:J256)</f>
        <v>8763.5</v>
      </c>
      <c r="L256" s="410">
        <f>M110+K256</f>
        <v>14523.5</v>
      </c>
      <c r="M256" s="411"/>
    </row>
    <row r="257" spans="1:13" ht="33.950000000000003" customHeight="1" x14ac:dyDescent="0.2">
      <c r="A257" s="393"/>
      <c r="B257" s="384"/>
      <c r="C257" s="376"/>
      <c r="D257" s="376"/>
      <c r="E257" s="376"/>
      <c r="F257" s="122" t="s">
        <v>38</v>
      </c>
      <c r="G257" s="143">
        <v>3937.2</v>
      </c>
      <c r="H257" s="143">
        <v>0</v>
      </c>
      <c r="I257" s="143">
        <v>0</v>
      </c>
      <c r="J257" s="143">
        <v>0</v>
      </c>
      <c r="K257" s="278">
        <f t="shared" si="85"/>
        <v>3937.2</v>
      </c>
      <c r="L257" s="410">
        <f>M111+K257</f>
        <v>4177.2</v>
      </c>
      <c r="M257" s="411"/>
    </row>
    <row r="258" spans="1:13" ht="33.75" customHeight="1" x14ac:dyDescent="0.2">
      <c r="A258" s="393"/>
      <c r="B258" s="385"/>
      <c r="C258" s="375"/>
      <c r="D258" s="375"/>
      <c r="E258" s="375"/>
      <c r="F258" s="122" t="s">
        <v>10</v>
      </c>
      <c r="G258" s="143">
        <v>3950.8</v>
      </c>
      <c r="H258" s="143">
        <v>3000</v>
      </c>
      <c r="I258" s="143">
        <v>3820</v>
      </c>
      <c r="J258" s="143">
        <v>1430</v>
      </c>
      <c r="K258" s="278">
        <f>SUM(G258:J258)</f>
        <v>12200.8</v>
      </c>
      <c r="L258" s="410">
        <f>M112+K258</f>
        <v>21462.9</v>
      </c>
      <c r="M258" s="411"/>
    </row>
    <row r="259" spans="1:13" ht="60" customHeight="1" x14ac:dyDescent="0.2">
      <c r="A259" s="393"/>
      <c r="B259" s="477" t="s">
        <v>46</v>
      </c>
      <c r="C259" s="416"/>
      <c r="D259" s="416" t="s">
        <v>73</v>
      </c>
      <c r="E259" s="416" t="s">
        <v>7</v>
      </c>
      <c r="F259" s="241" t="s">
        <v>8</v>
      </c>
      <c r="G259" s="279">
        <f>SUM(G260:G262)</f>
        <v>13369.2</v>
      </c>
      <c r="H259" s="279">
        <f>SUM(H260:H262)</f>
        <v>0</v>
      </c>
      <c r="I259" s="279">
        <f>SUM(I260:I262)</f>
        <v>0</v>
      </c>
      <c r="J259" s="279">
        <v>0</v>
      </c>
      <c r="K259" s="280">
        <f t="shared" si="85"/>
        <v>13369.2</v>
      </c>
      <c r="L259" s="529">
        <f>K259</f>
        <v>13369.2</v>
      </c>
      <c r="M259" s="530"/>
    </row>
    <row r="260" spans="1:13" ht="33.950000000000003" customHeight="1" x14ac:dyDescent="0.2">
      <c r="A260" s="393"/>
      <c r="B260" s="478"/>
      <c r="C260" s="417"/>
      <c r="D260" s="417"/>
      <c r="E260" s="417"/>
      <c r="F260" s="241" t="s">
        <v>26</v>
      </c>
      <c r="G260" s="279">
        <v>8763.5</v>
      </c>
      <c r="H260" s="279">
        <v>0</v>
      </c>
      <c r="I260" s="279">
        <v>0</v>
      </c>
      <c r="J260" s="279">
        <v>0</v>
      </c>
      <c r="K260" s="280">
        <f t="shared" si="85"/>
        <v>8763.5</v>
      </c>
      <c r="L260" s="529">
        <f t="shared" ref="L260:L262" si="86">K260</f>
        <v>8763.5</v>
      </c>
      <c r="M260" s="530"/>
    </row>
    <row r="261" spans="1:13" ht="33.950000000000003" customHeight="1" x14ac:dyDescent="0.2">
      <c r="A261" s="393"/>
      <c r="B261" s="478"/>
      <c r="C261" s="417"/>
      <c r="D261" s="417"/>
      <c r="E261" s="417"/>
      <c r="F261" s="241" t="s">
        <v>38</v>
      </c>
      <c r="G261" s="279">
        <v>3937.2</v>
      </c>
      <c r="H261" s="279">
        <v>0</v>
      </c>
      <c r="I261" s="279">
        <v>0</v>
      </c>
      <c r="J261" s="279">
        <v>0</v>
      </c>
      <c r="K261" s="280">
        <f t="shared" si="85"/>
        <v>3937.2</v>
      </c>
      <c r="L261" s="529">
        <f t="shared" si="86"/>
        <v>3937.2</v>
      </c>
      <c r="M261" s="530"/>
    </row>
    <row r="262" spans="1:13" ht="33.950000000000003" customHeight="1" x14ac:dyDescent="0.2">
      <c r="A262" s="393"/>
      <c r="B262" s="479"/>
      <c r="C262" s="418"/>
      <c r="D262" s="418"/>
      <c r="E262" s="418"/>
      <c r="F262" s="241" t="s">
        <v>10</v>
      </c>
      <c r="G262" s="279">
        <v>668.5</v>
      </c>
      <c r="H262" s="279">
        <v>0</v>
      </c>
      <c r="I262" s="279">
        <v>0</v>
      </c>
      <c r="J262" s="279">
        <v>0</v>
      </c>
      <c r="K262" s="280">
        <f t="shared" si="85"/>
        <v>668.5</v>
      </c>
      <c r="L262" s="529">
        <f t="shared" si="86"/>
        <v>668.5</v>
      </c>
      <c r="M262" s="530"/>
    </row>
    <row r="263" spans="1:13" ht="33.950000000000003" customHeight="1" x14ac:dyDescent="0.2">
      <c r="A263" s="393"/>
      <c r="B263" s="122" t="s">
        <v>150</v>
      </c>
      <c r="C263" s="128">
        <v>0.25</v>
      </c>
      <c r="D263" s="218" t="s">
        <v>154</v>
      </c>
      <c r="E263" s="124" t="s">
        <v>16</v>
      </c>
      <c r="F263" s="122"/>
      <c r="G263" s="161">
        <v>100</v>
      </c>
      <c r="H263" s="172">
        <v>100</v>
      </c>
      <c r="I263" s="172">
        <v>100</v>
      </c>
      <c r="J263" s="172">
        <v>100</v>
      </c>
      <c r="K263" s="228">
        <v>100</v>
      </c>
      <c r="L263" s="493">
        <f>K263</f>
        <v>100</v>
      </c>
      <c r="M263" s="494"/>
    </row>
    <row r="264" spans="1:13" ht="33.950000000000003" customHeight="1" x14ac:dyDescent="0.2">
      <c r="A264" s="394"/>
      <c r="B264" s="122" t="s">
        <v>151</v>
      </c>
      <c r="C264" s="128">
        <v>0.25</v>
      </c>
      <c r="D264" s="218" t="s">
        <v>154</v>
      </c>
      <c r="E264" s="128" t="s">
        <v>16</v>
      </c>
      <c r="F264" s="122"/>
      <c r="G264" s="161">
        <v>100</v>
      </c>
      <c r="H264" s="172">
        <v>100</v>
      </c>
      <c r="I264" s="172">
        <v>100</v>
      </c>
      <c r="J264" s="172">
        <v>100</v>
      </c>
      <c r="K264" s="228">
        <v>100</v>
      </c>
      <c r="L264" s="493">
        <f>K264</f>
        <v>100</v>
      </c>
      <c r="M264" s="494"/>
    </row>
    <row r="265" spans="1:13" ht="33.950000000000003" customHeight="1" x14ac:dyDescent="0.2">
      <c r="A265" s="212"/>
      <c r="B265" s="337" t="s">
        <v>189</v>
      </c>
      <c r="C265" s="256">
        <v>0.5</v>
      </c>
      <c r="D265" s="256" t="s">
        <v>154</v>
      </c>
      <c r="E265" s="256" t="s">
        <v>42</v>
      </c>
      <c r="F265" s="257"/>
      <c r="G265" s="258">
        <v>2</v>
      </c>
      <c r="H265" s="258">
        <v>0</v>
      </c>
      <c r="I265" s="258">
        <v>0</v>
      </c>
      <c r="J265" s="258">
        <v>1</v>
      </c>
      <c r="K265" s="254">
        <v>3</v>
      </c>
      <c r="L265" s="531">
        <v>3</v>
      </c>
      <c r="M265" s="532"/>
    </row>
    <row r="266" spans="1:13" ht="33.950000000000003" customHeight="1" x14ac:dyDescent="0.2">
      <c r="A266" s="290" t="s">
        <v>188</v>
      </c>
      <c r="B266" s="408" t="s">
        <v>187</v>
      </c>
      <c r="C266" s="409"/>
      <c r="D266" s="409">
        <v>2023</v>
      </c>
      <c r="E266" s="409" t="s">
        <v>7</v>
      </c>
      <c r="F266" s="289" t="s">
        <v>8</v>
      </c>
      <c r="G266" s="143">
        <f>SUM(G267:G269)</f>
        <v>0</v>
      </c>
      <c r="H266" s="143">
        <f>SUM(H267:H269)</f>
        <v>0</v>
      </c>
      <c r="I266" s="143">
        <f>SUM(I267:I269)</f>
        <v>49026.5</v>
      </c>
      <c r="J266" s="143">
        <f>SUM(J267:J269)</f>
        <v>0</v>
      </c>
      <c r="K266" s="278">
        <f>SUM(G266:J266)</f>
        <v>49026.5</v>
      </c>
      <c r="L266" s="410">
        <f>K266</f>
        <v>49026.5</v>
      </c>
      <c r="M266" s="411"/>
    </row>
    <row r="267" spans="1:13" ht="33.950000000000003" customHeight="1" x14ac:dyDescent="0.2">
      <c r="A267" s="291"/>
      <c r="B267" s="384"/>
      <c r="C267" s="376"/>
      <c r="D267" s="376"/>
      <c r="E267" s="376"/>
      <c r="F267" s="289" t="s">
        <v>26</v>
      </c>
      <c r="G267" s="143">
        <v>0</v>
      </c>
      <c r="H267" s="143">
        <v>0</v>
      </c>
      <c r="I267" s="143">
        <v>30004.2</v>
      </c>
      <c r="J267" s="143">
        <v>0</v>
      </c>
      <c r="K267" s="278">
        <f t="shared" ref="K267:K269" si="87">SUM(G267:J267)</f>
        <v>30004.2</v>
      </c>
      <c r="L267" s="410">
        <f>K267</f>
        <v>30004.2</v>
      </c>
      <c r="M267" s="411"/>
    </row>
    <row r="268" spans="1:13" ht="40.5" customHeight="1" x14ac:dyDescent="0.2">
      <c r="A268" s="291"/>
      <c r="B268" s="384"/>
      <c r="C268" s="376"/>
      <c r="D268" s="376"/>
      <c r="E268" s="376"/>
      <c r="F268" s="289" t="s">
        <v>38</v>
      </c>
      <c r="G268" s="143">
        <v>0</v>
      </c>
      <c r="H268" s="143">
        <v>0</v>
      </c>
      <c r="I268" s="143">
        <v>14119.6</v>
      </c>
      <c r="J268" s="143">
        <v>0</v>
      </c>
      <c r="K268" s="278">
        <f t="shared" si="87"/>
        <v>14119.6</v>
      </c>
      <c r="L268" s="410">
        <f>K268</f>
        <v>14119.6</v>
      </c>
      <c r="M268" s="411"/>
    </row>
    <row r="269" spans="1:13" ht="38.25" customHeight="1" x14ac:dyDescent="0.2">
      <c r="A269" s="291"/>
      <c r="B269" s="385"/>
      <c r="C269" s="375"/>
      <c r="D269" s="375"/>
      <c r="E269" s="375"/>
      <c r="F269" s="289" t="s">
        <v>10</v>
      </c>
      <c r="G269" s="143">
        <v>0</v>
      </c>
      <c r="H269" s="143">
        <v>0</v>
      </c>
      <c r="I269" s="143">
        <v>4902.7</v>
      </c>
      <c r="J269" s="143">
        <v>0</v>
      </c>
      <c r="K269" s="278">
        <f t="shared" si="87"/>
        <v>4902.7</v>
      </c>
      <c r="L269" s="410">
        <f>K269</f>
        <v>4902.7</v>
      </c>
      <c r="M269" s="411"/>
    </row>
    <row r="270" spans="1:13" ht="44.25" customHeight="1" x14ac:dyDescent="0.2">
      <c r="A270" s="343" t="s">
        <v>40</v>
      </c>
      <c r="B270" s="523" t="s">
        <v>84</v>
      </c>
      <c r="C270" s="517"/>
      <c r="D270" s="517" t="s">
        <v>154</v>
      </c>
      <c r="E270" s="517" t="s">
        <v>7</v>
      </c>
      <c r="F270" s="338" t="s">
        <v>59</v>
      </c>
      <c r="G270" s="339">
        <f>SUM(G271+G272)</f>
        <v>43892.5</v>
      </c>
      <c r="H270" s="339">
        <f t="shared" ref="H270:J270" si="88">SUM(H271+H272)</f>
        <v>47794.7</v>
      </c>
      <c r="I270" s="339">
        <f t="shared" si="88"/>
        <v>48490.400000000001</v>
      </c>
      <c r="J270" s="339">
        <f t="shared" si="88"/>
        <v>63591.700000000004</v>
      </c>
      <c r="K270" s="344">
        <f>SUM(G270:J270)</f>
        <v>203769.30000000002</v>
      </c>
      <c r="L270" s="527">
        <f>M120+K270</f>
        <v>382268.4</v>
      </c>
      <c r="M270" s="528"/>
    </row>
    <row r="271" spans="1:13" ht="20.100000000000001" customHeight="1" x14ac:dyDescent="0.2">
      <c r="A271" s="345"/>
      <c r="B271" s="524"/>
      <c r="C271" s="420"/>
      <c r="D271" s="420"/>
      <c r="E271" s="420"/>
      <c r="F271" s="338" t="s">
        <v>38</v>
      </c>
      <c r="G271" s="346">
        <f>G276</f>
        <v>0</v>
      </c>
      <c r="H271" s="346">
        <f t="shared" ref="H271:J271" si="89">H276</f>
        <v>0</v>
      </c>
      <c r="I271" s="346">
        <f t="shared" si="89"/>
        <v>0</v>
      </c>
      <c r="J271" s="346">
        <f t="shared" si="89"/>
        <v>0</v>
      </c>
      <c r="K271" s="344">
        <f>SUM(G271:J271)</f>
        <v>0</v>
      </c>
      <c r="L271" s="527">
        <f>M121+K271</f>
        <v>1090</v>
      </c>
      <c r="M271" s="528"/>
    </row>
    <row r="272" spans="1:13" ht="34.5" customHeight="1" x14ac:dyDescent="0.2">
      <c r="A272" s="347"/>
      <c r="B272" s="525"/>
      <c r="C272" s="421"/>
      <c r="D272" s="421"/>
      <c r="E272" s="421"/>
      <c r="F272" s="338" t="s">
        <v>10</v>
      </c>
      <c r="G272" s="346">
        <f>G273+G277+G279</f>
        <v>43892.5</v>
      </c>
      <c r="H272" s="346">
        <f>H273+H277+H279</f>
        <v>47794.7</v>
      </c>
      <c r="I272" s="346">
        <f>I273+I277+I279</f>
        <v>48490.400000000001</v>
      </c>
      <c r="J272" s="346">
        <f>J273+J277+J279</f>
        <v>63591.700000000004</v>
      </c>
      <c r="K272" s="344">
        <f>SUM(G272:J272)</f>
        <v>203769.30000000002</v>
      </c>
      <c r="L272" s="527">
        <f>M122+K272</f>
        <v>381178.4</v>
      </c>
      <c r="M272" s="528"/>
    </row>
    <row r="273" spans="1:13" ht="33" customHeight="1" x14ac:dyDescent="0.2">
      <c r="A273" s="481" t="s">
        <v>41</v>
      </c>
      <c r="B273" s="122" t="s">
        <v>131</v>
      </c>
      <c r="C273" s="128"/>
      <c r="D273" s="157" t="s">
        <v>154</v>
      </c>
      <c r="E273" s="128" t="s">
        <v>7</v>
      </c>
      <c r="F273" s="122" t="s">
        <v>10</v>
      </c>
      <c r="G273" s="143">
        <v>6227.7</v>
      </c>
      <c r="H273" s="143">
        <v>7003.6</v>
      </c>
      <c r="I273" s="143">
        <v>6508</v>
      </c>
      <c r="J273" s="143">
        <v>7834.1</v>
      </c>
      <c r="K273" s="278">
        <f>SUM(G273:J273)</f>
        <v>27573.4</v>
      </c>
      <c r="L273" s="410">
        <f>M123+K273</f>
        <v>56019.199999999997</v>
      </c>
      <c r="M273" s="411"/>
    </row>
    <row r="274" spans="1:13" ht="33.75" customHeight="1" x14ac:dyDescent="0.2">
      <c r="A274" s="394"/>
      <c r="B274" s="146" t="s">
        <v>169</v>
      </c>
      <c r="C274" s="127">
        <v>1</v>
      </c>
      <c r="D274" s="157" t="s">
        <v>154</v>
      </c>
      <c r="E274" s="127" t="s">
        <v>42</v>
      </c>
      <c r="F274" s="146"/>
      <c r="G274" s="159">
        <v>12</v>
      </c>
      <c r="H274" s="175">
        <v>12</v>
      </c>
      <c r="I274" s="175">
        <v>12</v>
      </c>
      <c r="J274" s="175">
        <v>12</v>
      </c>
      <c r="K274" s="167">
        <f>J274</f>
        <v>12</v>
      </c>
      <c r="L274" s="495">
        <v>12</v>
      </c>
      <c r="M274" s="496"/>
    </row>
    <row r="275" spans="1:13" ht="33.75" customHeight="1" x14ac:dyDescent="0.2">
      <c r="A275" s="481" t="s">
        <v>43</v>
      </c>
      <c r="B275" s="526" t="s">
        <v>132</v>
      </c>
      <c r="C275" s="485"/>
      <c r="D275" s="485" t="s">
        <v>154</v>
      </c>
      <c r="E275" s="485" t="s">
        <v>7</v>
      </c>
      <c r="F275" s="122" t="s">
        <v>8</v>
      </c>
      <c r="G275" s="143">
        <f t="shared" ref="G275:I275" si="90">SUM(G276:G277)</f>
        <v>37664.800000000003</v>
      </c>
      <c r="H275" s="143">
        <f t="shared" si="90"/>
        <v>40791.1</v>
      </c>
      <c r="I275" s="143">
        <f t="shared" si="90"/>
        <v>41837</v>
      </c>
      <c r="J275" s="143">
        <f>SUM(J276:J277)</f>
        <v>55575.8</v>
      </c>
      <c r="K275" s="143">
        <f>SUM(K276:K277)</f>
        <v>175868.7</v>
      </c>
      <c r="L275" s="410">
        <f>M125+K275</f>
        <v>325790</v>
      </c>
      <c r="M275" s="411"/>
    </row>
    <row r="276" spans="1:13" ht="33.75" customHeight="1" x14ac:dyDescent="0.2">
      <c r="A276" s="393"/>
      <c r="B276" s="384"/>
      <c r="C276" s="376"/>
      <c r="D276" s="376"/>
      <c r="E276" s="376"/>
      <c r="F276" s="122" t="s">
        <v>38</v>
      </c>
      <c r="G276" s="130">
        <v>0</v>
      </c>
      <c r="H276" s="130">
        <v>0</v>
      </c>
      <c r="I276" s="130">
        <v>0</v>
      </c>
      <c r="J276" s="130">
        <v>0</v>
      </c>
      <c r="K276" s="282">
        <f>SUM(G276:J276)</f>
        <v>0</v>
      </c>
      <c r="L276" s="410">
        <f>M126+K276</f>
        <v>1090</v>
      </c>
      <c r="M276" s="411"/>
    </row>
    <row r="277" spans="1:13" ht="33.950000000000003" customHeight="1" x14ac:dyDescent="0.2">
      <c r="A277" s="393"/>
      <c r="B277" s="385"/>
      <c r="C277" s="375"/>
      <c r="D277" s="375"/>
      <c r="E277" s="375"/>
      <c r="F277" s="122" t="s">
        <v>10</v>
      </c>
      <c r="G277" s="152">
        <v>37664.800000000003</v>
      </c>
      <c r="H277" s="152">
        <v>40791.1</v>
      </c>
      <c r="I277" s="152">
        <v>41837</v>
      </c>
      <c r="J277" s="152">
        <v>55575.8</v>
      </c>
      <c r="K277" s="282">
        <f>SUM(G277:J277)</f>
        <v>175868.7</v>
      </c>
      <c r="L277" s="410">
        <f>M127+K277</f>
        <v>324700</v>
      </c>
      <c r="M277" s="411"/>
    </row>
    <row r="278" spans="1:13" ht="69.75" customHeight="1" x14ac:dyDescent="0.2">
      <c r="A278" s="394"/>
      <c r="B278" s="160" t="s">
        <v>168</v>
      </c>
      <c r="C278" s="142">
        <v>1</v>
      </c>
      <c r="D278" s="157" t="s">
        <v>154</v>
      </c>
      <c r="E278" s="142" t="s">
        <v>16</v>
      </c>
      <c r="F278" s="160"/>
      <c r="G278" s="162">
        <v>100</v>
      </c>
      <c r="H278" s="178">
        <v>100</v>
      </c>
      <c r="I278" s="178">
        <v>100</v>
      </c>
      <c r="J278" s="178">
        <v>100</v>
      </c>
      <c r="K278" s="179">
        <v>100</v>
      </c>
      <c r="L278" s="493">
        <f>K278</f>
        <v>100</v>
      </c>
      <c r="M278" s="494"/>
    </row>
    <row r="279" spans="1:13" ht="63.75" customHeight="1" x14ac:dyDescent="0.2">
      <c r="A279" s="518" t="s">
        <v>49</v>
      </c>
      <c r="B279" s="205" t="s">
        <v>152</v>
      </c>
      <c r="C279" s="180"/>
      <c r="D279" s="157" t="s">
        <v>154</v>
      </c>
      <c r="E279" s="180" t="s">
        <v>7</v>
      </c>
      <c r="F279" s="181" t="s">
        <v>10</v>
      </c>
      <c r="G279" s="288">
        <v>0</v>
      </c>
      <c r="H279" s="288">
        <v>0</v>
      </c>
      <c r="I279" s="288">
        <v>145.4</v>
      </c>
      <c r="J279" s="288">
        <v>181.8</v>
      </c>
      <c r="K279" s="288">
        <f>SUM(G279:J279)</f>
        <v>327.20000000000005</v>
      </c>
      <c r="L279" s="536">
        <f>M129+K279</f>
        <v>459.20000000000005</v>
      </c>
      <c r="M279" s="536"/>
    </row>
    <row r="280" spans="1:13" ht="55.5" customHeight="1" x14ac:dyDescent="0.2">
      <c r="A280" s="518"/>
      <c r="B280" s="205" t="s">
        <v>167</v>
      </c>
      <c r="C280" s="180">
        <v>1</v>
      </c>
      <c r="D280" s="157" t="s">
        <v>72</v>
      </c>
      <c r="E280" s="180" t="s">
        <v>16</v>
      </c>
      <c r="F280" s="181"/>
      <c r="G280" s="182"/>
      <c r="H280" s="183">
        <v>100</v>
      </c>
      <c r="I280" s="183">
        <v>100</v>
      </c>
      <c r="J280" s="183">
        <v>100</v>
      </c>
      <c r="K280" s="184">
        <v>100</v>
      </c>
      <c r="L280" s="535">
        <f>K280</f>
        <v>100</v>
      </c>
      <c r="M280" s="535"/>
    </row>
    <row r="281" spans="1:13" ht="33.950000000000003" customHeight="1" x14ac:dyDescent="0.2">
      <c r="A281" s="519"/>
      <c r="B281" s="522" t="s">
        <v>69</v>
      </c>
      <c r="C281" s="487"/>
      <c r="D281" s="487"/>
      <c r="E281" s="490" t="s">
        <v>44</v>
      </c>
      <c r="F281" s="60" t="s">
        <v>60</v>
      </c>
      <c r="G281" s="70">
        <f t="shared" ref="G281:K281" si="91">SUM(G282:G284)</f>
        <v>429540.80000000005</v>
      </c>
      <c r="H281" s="70">
        <f t="shared" si="91"/>
        <v>427656.90000000008</v>
      </c>
      <c r="I281" s="70">
        <f t="shared" si="91"/>
        <v>503449.59999999998</v>
      </c>
      <c r="J281" s="70">
        <f t="shared" si="91"/>
        <v>529876.80000000005</v>
      </c>
      <c r="K281" s="70">
        <f t="shared" si="91"/>
        <v>1890524.1</v>
      </c>
      <c r="L281" s="533">
        <f>M131+K281</f>
        <v>3710025.7</v>
      </c>
      <c r="M281" s="534"/>
    </row>
    <row r="282" spans="1:13" ht="33.950000000000003" customHeight="1" x14ac:dyDescent="0.2">
      <c r="A282" s="520"/>
      <c r="B282" s="472"/>
      <c r="C282" s="488"/>
      <c r="D282" s="488"/>
      <c r="E282" s="491"/>
      <c r="F282" s="110" t="s">
        <v>26</v>
      </c>
      <c r="G282" s="21">
        <f>G190+G217+G246</f>
        <v>23763.5</v>
      </c>
      <c r="H282" s="21">
        <f>H190+H217+H246</f>
        <v>1291.8</v>
      </c>
      <c r="I282" s="21">
        <f>I190+I217+I246</f>
        <v>35314.800000000003</v>
      </c>
      <c r="J282" s="21">
        <f>J190+J217+J246</f>
        <v>280</v>
      </c>
      <c r="K282" s="33">
        <f t="shared" ref="K282:K284" si="92">SUM(G282:J282)</f>
        <v>60650.100000000006</v>
      </c>
      <c r="L282" s="533">
        <f>M132+K282</f>
        <v>66432.5</v>
      </c>
      <c r="M282" s="534"/>
    </row>
    <row r="283" spans="1:13" ht="65.25" customHeight="1" x14ac:dyDescent="0.2">
      <c r="A283" s="520"/>
      <c r="B283" s="472"/>
      <c r="C283" s="488"/>
      <c r="D283" s="488"/>
      <c r="E283" s="491"/>
      <c r="F283" s="110" t="s">
        <v>38</v>
      </c>
      <c r="G283" s="21">
        <f>G154+G191+G218+G247</f>
        <v>11379.4</v>
      </c>
      <c r="H283" s="21">
        <f>H154+H191+H218+H247</f>
        <v>284.10000000000002</v>
      </c>
      <c r="I283" s="21">
        <f>I154+I191+I218+I247</f>
        <v>36777.300000000003</v>
      </c>
      <c r="J283" s="21">
        <f>J154+J191+J218+J247</f>
        <v>575.79999999999995</v>
      </c>
      <c r="K283" s="33">
        <f t="shared" si="92"/>
        <v>49016.600000000006</v>
      </c>
      <c r="L283" s="533">
        <f>M133+K283</f>
        <v>57721.200000000004</v>
      </c>
      <c r="M283" s="534"/>
    </row>
    <row r="284" spans="1:13" ht="84.75" customHeight="1" x14ac:dyDescent="0.2">
      <c r="A284" s="521"/>
      <c r="B284" s="473"/>
      <c r="C284" s="489"/>
      <c r="D284" s="489"/>
      <c r="E284" s="492"/>
      <c r="F284" s="110" t="s">
        <v>10</v>
      </c>
      <c r="G284" s="21">
        <f>G155+G192+G219+G248+G270</f>
        <v>394397.9</v>
      </c>
      <c r="H284" s="21">
        <f>H155+H192+H219+H248+H270</f>
        <v>426081.00000000006</v>
      </c>
      <c r="I284" s="21">
        <f>I155+I192+I219+I248+I270</f>
        <v>431357.5</v>
      </c>
      <c r="J284" s="21">
        <f>J155+J192+J219+J248+J270</f>
        <v>529021</v>
      </c>
      <c r="K284" s="33">
        <f t="shared" si="92"/>
        <v>1780857.4000000001</v>
      </c>
      <c r="L284" s="533">
        <f>M134+K284</f>
        <v>3585872</v>
      </c>
      <c r="M284" s="534"/>
    </row>
    <row r="285" spans="1:13" ht="56.25" customHeight="1" x14ac:dyDescent="0.2">
      <c r="M285" s="113"/>
    </row>
    <row r="286" spans="1:13" ht="30" hidden="1" customHeight="1" x14ac:dyDescent="0.2">
      <c r="M286" s="113"/>
    </row>
    <row r="287" spans="1:13" ht="30" hidden="1" customHeight="1" x14ac:dyDescent="0.2">
      <c r="M287" s="113"/>
    </row>
    <row r="288" spans="1:13" ht="30" hidden="1" customHeight="1" x14ac:dyDescent="0.2">
      <c r="M288" s="113"/>
    </row>
    <row r="289" spans="13:13" ht="30" hidden="1" customHeight="1" x14ac:dyDescent="0.2">
      <c r="M289" s="113"/>
    </row>
    <row r="290" spans="13:13" x14ac:dyDescent="0.2">
      <c r="M290" s="113"/>
    </row>
    <row r="291" spans="13:13" x14ac:dyDescent="0.2">
      <c r="M291" s="113"/>
    </row>
    <row r="292" spans="13:13" x14ac:dyDescent="0.2">
      <c r="M292" s="113"/>
    </row>
    <row r="293" spans="13:13" x14ac:dyDescent="0.2">
      <c r="M293" s="113"/>
    </row>
    <row r="294" spans="13:13" x14ac:dyDescent="0.2">
      <c r="M294" s="113"/>
    </row>
    <row r="295" spans="13:13" x14ac:dyDescent="0.2">
      <c r="M295" s="113"/>
    </row>
    <row r="296" spans="13:13" x14ac:dyDescent="0.2">
      <c r="M296" s="113"/>
    </row>
    <row r="297" spans="13:13" x14ac:dyDescent="0.2">
      <c r="M297" s="113"/>
    </row>
    <row r="298" spans="13:13" x14ac:dyDescent="0.2">
      <c r="M298" s="113"/>
    </row>
    <row r="299" spans="13:13" x14ac:dyDescent="0.2">
      <c r="M299" s="113"/>
    </row>
    <row r="300" spans="13:13" x14ac:dyDescent="0.2">
      <c r="M300" s="113"/>
    </row>
    <row r="301" spans="13:13" x14ac:dyDescent="0.2">
      <c r="M301" s="113"/>
    </row>
    <row r="302" spans="13:13" x14ac:dyDescent="0.2">
      <c r="M302" s="113"/>
    </row>
    <row r="303" spans="13:13" x14ac:dyDescent="0.2">
      <c r="M303" s="113"/>
    </row>
    <row r="304" spans="13:13" x14ac:dyDescent="0.2">
      <c r="M304" s="113"/>
    </row>
    <row r="305" spans="13:13" x14ac:dyDescent="0.2">
      <c r="M305" s="113"/>
    </row>
    <row r="306" spans="13:13" x14ac:dyDescent="0.2">
      <c r="M306" s="113"/>
    </row>
    <row r="307" spans="13:13" x14ac:dyDescent="0.2">
      <c r="M307" s="113"/>
    </row>
    <row r="308" spans="13:13" x14ac:dyDescent="0.2">
      <c r="M308" s="114"/>
    </row>
  </sheetData>
  <mergeCells count="394">
    <mergeCell ref="L206:M206"/>
    <mergeCell ref="L188:M188"/>
    <mergeCell ref="L199:M199"/>
    <mergeCell ref="L200:M200"/>
    <mergeCell ref="L201:M201"/>
    <mergeCell ref="L202:M202"/>
    <mergeCell ref="L203:M203"/>
    <mergeCell ref="L222:M222"/>
    <mergeCell ref="L221:M221"/>
    <mergeCell ref="L220:M220"/>
    <mergeCell ref="L219:M219"/>
    <mergeCell ref="L211:M211"/>
    <mergeCell ref="L208:M208"/>
    <mergeCell ref="L218:M218"/>
    <mergeCell ref="L217:M217"/>
    <mergeCell ref="L216:M216"/>
    <mergeCell ref="L207:M207"/>
    <mergeCell ref="L205:M205"/>
    <mergeCell ref="L215:M215"/>
    <mergeCell ref="L212:M212"/>
    <mergeCell ref="L213:M213"/>
    <mergeCell ref="L204:M204"/>
    <mergeCell ref="L181:M181"/>
    <mergeCell ref="L182:M182"/>
    <mergeCell ref="L183:M183"/>
    <mergeCell ref="L184:M184"/>
    <mergeCell ref="L214:M214"/>
    <mergeCell ref="L185:M185"/>
    <mergeCell ref="L186:M186"/>
    <mergeCell ref="L187:M187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L223:M223"/>
    <mergeCell ref="L229:M229"/>
    <mergeCell ref="L237:M237"/>
    <mergeCell ref="L236:M236"/>
    <mergeCell ref="L235:M235"/>
    <mergeCell ref="L234:M234"/>
    <mergeCell ref="L233:M233"/>
    <mergeCell ref="L232:M232"/>
    <mergeCell ref="L231:M231"/>
    <mergeCell ref="L230:M230"/>
    <mergeCell ref="L243:M243"/>
    <mergeCell ref="L253:M253"/>
    <mergeCell ref="L254:M254"/>
    <mergeCell ref="L251:M251"/>
    <mergeCell ref="L250:M250"/>
    <mergeCell ref="L224:M224"/>
    <mergeCell ref="L225:M225"/>
    <mergeCell ref="L226:M226"/>
    <mergeCell ref="L227:M227"/>
    <mergeCell ref="L228:M228"/>
    <mergeCell ref="L240:M240"/>
    <mergeCell ref="L239:M239"/>
    <mergeCell ref="L238:M238"/>
    <mergeCell ref="L256:M256"/>
    <mergeCell ref="L257:M257"/>
    <mergeCell ref="L258:M258"/>
    <mergeCell ref="L252:M252"/>
    <mergeCell ref="L210:M210"/>
    <mergeCell ref="L209:M209"/>
    <mergeCell ref="L284:M284"/>
    <mergeCell ref="L283:M283"/>
    <mergeCell ref="L282:M282"/>
    <mergeCell ref="L281:M281"/>
    <mergeCell ref="L280:M280"/>
    <mergeCell ref="L279:M279"/>
    <mergeCell ref="L278:M278"/>
    <mergeCell ref="L277:M277"/>
    <mergeCell ref="L276:M276"/>
    <mergeCell ref="L255:M255"/>
    <mergeCell ref="L249:M249"/>
    <mergeCell ref="L248:M248"/>
    <mergeCell ref="L247:M247"/>
    <mergeCell ref="L246:M246"/>
    <mergeCell ref="L245:M245"/>
    <mergeCell ref="L244:M244"/>
    <mergeCell ref="L242:M242"/>
    <mergeCell ref="L241:M241"/>
    <mergeCell ref="L275:M275"/>
    <mergeCell ref="L274:M274"/>
    <mergeCell ref="L273:M273"/>
    <mergeCell ref="L272:M272"/>
    <mergeCell ref="L271:M271"/>
    <mergeCell ref="L270:M270"/>
    <mergeCell ref="L263:M263"/>
    <mergeCell ref="L264:M264"/>
    <mergeCell ref="L259:M259"/>
    <mergeCell ref="L260:M260"/>
    <mergeCell ref="L261:M261"/>
    <mergeCell ref="L262:M262"/>
    <mergeCell ref="L265:M265"/>
    <mergeCell ref="A279:A280"/>
    <mergeCell ref="A281:A284"/>
    <mergeCell ref="B281:B284"/>
    <mergeCell ref="B270:B272"/>
    <mergeCell ref="A273:A274"/>
    <mergeCell ref="A275:A278"/>
    <mergeCell ref="B275:B277"/>
    <mergeCell ref="C275:C277"/>
    <mergeCell ref="D275:D277"/>
    <mergeCell ref="E275:E277"/>
    <mergeCell ref="C270:C272"/>
    <mergeCell ref="D270:D272"/>
    <mergeCell ref="E270:E272"/>
    <mergeCell ref="C234:C237"/>
    <mergeCell ref="C255:C258"/>
    <mergeCell ref="D255:D258"/>
    <mergeCell ref="E255:E258"/>
    <mergeCell ref="D234:D237"/>
    <mergeCell ref="D245:D248"/>
    <mergeCell ref="E245:E248"/>
    <mergeCell ref="C249:C251"/>
    <mergeCell ref="D249:D251"/>
    <mergeCell ref="E249:E251"/>
    <mergeCell ref="L143:M143"/>
    <mergeCell ref="L144:M144"/>
    <mergeCell ref="L145:M145"/>
    <mergeCell ref="L146:M146"/>
    <mergeCell ref="L169:M169"/>
    <mergeCell ref="L170:M170"/>
    <mergeCell ref="L171:M171"/>
    <mergeCell ref="L172:M172"/>
    <mergeCell ref="L173:M173"/>
    <mergeCell ref="L166:M166"/>
    <mergeCell ref="L167:M167"/>
    <mergeCell ref="L168:M168"/>
    <mergeCell ref="L164:M164"/>
    <mergeCell ref="L165:M165"/>
    <mergeCell ref="L174:M174"/>
    <mergeCell ref="L175:M175"/>
    <mergeCell ref="L176:M176"/>
    <mergeCell ref="A249:A252"/>
    <mergeCell ref="B249:B251"/>
    <mergeCell ref="A255:A264"/>
    <mergeCell ref="B255:B258"/>
    <mergeCell ref="B259:B262"/>
    <mergeCell ref="L177:M177"/>
    <mergeCell ref="L178:M178"/>
    <mergeCell ref="L179:M179"/>
    <mergeCell ref="L180:M180"/>
    <mergeCell ref="A220:A224"/>
    <mergeCell ref="B220:B222"/>
    <mergeCell ref="A226:A240"/>
    <mergeCell ref="B226:B229"/>
    <mergeCell ref="B230:B233"/>
    <mergeCell ref="B234:B237"/>
    <mergeCell ref="A243:A244"/>
    <mergeCell ref="A245:A248"/>
    <mergeCell ref="B245:B248"/>
    <mergeCell ref="C259:C262"/>
    <mergeCell ref="D259:D262"/>
    <mergeCell ref="E259:E262"/>
    <mergeCell ref="F140:F142"/>
    <mergeCell ref="A143:A146"/>
    <mergeCell ref="B143:B146"/>
    <mergeCell ref="C143:C146"/>
    <mergeCell ref="D143:D146"/>
    <mergeCell ref="A152:A155"/>
    <mergeCell ref="B152:B155"/>
    <mergeCell ref="B156:B158"/>
    <mergeCell ref="B160:B162"/>
    <mergeCell ref="C156:C158"/>
    <mergeCell ref="D156:D158"/>
    <mergeCell ref="E156:E158"/>
    <mergeCell ref="C160:C162"/>
    <mergeCell ref="D160:D162"/>
    <mergeCell ref="A160:A165"/>
    <mergeCell ref="A156:A159"/>
    <mergeCell ref="B166:B168"/>
    <mergeCell ref="A140:A142"/>
    <mergeCell ref="B140:B142"/>
    <mergeCell ref="C140:C142"/>
    <mergeCell ref="D140:D142"/>
    <mergeCell ref="C281:C284"/>
    <mergeCell ref="D281:D284"/>
    <mergeCell ref="E281:E284"/>
    <mergeCell ref="L147:M147"/>
    <mergeCell ref="L148:M148"/>
    <mergeCell ref="L152:M152"/>
    <mergeCell ref="L154:M154"/>
    <mergeCell ref="L155:M155"/>
    <mergeCell ref="L156:M156"/>
    <mergeCell ref="L157:M157"/>
    <mergeCell ref="L158:M158"/>
    <mergeCell ref="L159:M159"/>
    <mergeCell ref="L149:M149"/>
    <mergeCell ref="L150:M150"/>
    <mergeCell ref="L151:M151"/>
    <mergeCell ref="L160:M160"/>
    <mergeCell ref="L161:M161"/>
    <mergeCell ref="L162:M162"/>
    <mergeCell ref="L163:M163"/>
    <mergeCell ref="C220:C222"/>
    <mergeCell ref="D220:D222"/>
    <mergeCell ref="E220:E222"/>
    <mergeCell ref="C226:C229"/>
    <mergeCell ref="D226:D229"/>
    <mergeCell ref="E226:E229"/>
    <mergeCell ref="C230:C233"/>
    <mergeCell ref="D230:D233"/>
    <mergeCell ref="E230:E233"/>
    <mergeCell ref="D11:D14"/>
    <mergeCell ref="A99:A102"/>
    <mergeCell ref="A181:A183"/>
    <mergeCell ref="B181:B183"/>
    <mergeCell ref="A189:A192"/>
    <mergeCell ref="B189:B192"/>
    <mergeCell ref="E204:E207"/>
    <mergeCell ref="C216:C219"/>
    <mergeCell ref="D216:D219"/>
    <mergeCell ref="E216:E219"/>
    <mergeCell ref="C212:C214"/>
    <mergeCell ref="D212:D214"/>
    <mergeCell ref="A193:A202"/>
    <mergeCell ref="B193:B196"/>
    <mergeCell ref="B197:B200"/>
    <mergeCell ref="A204:A210"/>
    <mergeCell ref="B204:B207"/>
    <mergeCell ref="A212:A214"/>
    <mergeCell ref="B212:B214"/>
    <mergeCell ref="A216:A219"/>
    <mergeCell ref="B216:B219"/>
    <mergeCell ref="C197:C200"/>
    <mergeCell ref="D197:D200"/>
    <mergeCell ref="B43:B45"/>
    <mergeCell ref="U132:X132"/>
    <mergeCell ref="U78:W78"/>
    <mergeCell ref="A8:A10"/>
    <mergeCell ref="C8:C10"/>
    <mergeCell ref="D8:D10"/>
    <mergeCell ref="A103:A106"/>
    <mergeCell ref="B22:B24"/>
    <mergeCell ref="C22:C24"/>
    <mergeCell ref="D22:D24"/>
    <mergeCell ref="E22:E24"/>
    <mergeCell ref="B28:B30"/>
    <mergeCell ref="C28:C30"/>
    <mergeCell ref="D28:D30"/>
    <mergeCell ref="E28:E30"/>
    <mergeCell ref="A43:A45"/>
    <mergeCell ref="E8:E10"/>
    <mergeCell ref="E99:E102"/>
    <mergeCell ref="C50:C53"/>
    <mergeCell ref="E54:E57"/>
    <mergeCell ref="B58:B61"/>
    <mergeCell ref="C58:C61"/>
    <mergeCell ref="A11:A14"/>
    <mergeCell ref="B11:B14"/>
    <mergeCell ref="C11:C14"/>
    <mergeCell ref="C43:C45"/>
    <mergeCell ref="A70:A73"/>
    <mergeCell ref="B80:B83"/>
    <mergeCell ref="D80:D83"/>
    <mergeCell ref="B65:B67"/>
    <mergeCell ref="B70:B73"/>
    <mergeCell ref="A74:A78"/>
    <mergeCell ref="B74:B76"/>
    <mergeCell ref="D58:D61"/>
    <mergeCell ref="S8:S10"/>
    <mergeCell ref="O2:S2"/>
    <mergeCell ref="G9:L9"/>
    <mergeCell ref="M9:M10"/>
    <mergeCell ref="R9:R10"/>
    <mergeCell ref="N9:Q9"/>
    <mergeCell ref="N8:R8"/>
    <mergeCell ref="G8:M8"/>
    <mergeCell ref="B8:B10"/>
    <mergeCell ref="F8:F10"/>
    <mergeCell ref="H3:M3"/>
    <mergeCell ref="A4:M4"/>
    <mergeCell ref="A5:M5"/>
    <mergeCell ref="A6:M6"/>
    <mergeCell ref="K2:M2"/>
    <mergeCell ref="A15:A17"/>
    <mergeCell ref="B15:B17"/>
    <mergeCell ref="C15:C17"/>
    <mergeCell ref="D15:D17"/>
    <mergeCell ref="B18:B20"/>
    <mergeCell ref="D74:D76"/>
    <mergeCell ref="E74:E76"/>
    <mergeCell ref="C80:C83"/>
    <mergeCell ref="C74:C76"/>
    <mergeCell ref="A65:A69"/>
    <mergeCell ref="E58:E61"/>
    <mergeCell ref="C18:C20"/>
    <mergeCell ref="D18:D20"/>
    <mergeCell ref="A54:A63"/>
    <mergeCell ref="A50:A53"/>
    <mergeCell ref="A28:A32"/>
    <mergeCell ref="D43:D45"/>
    <mergeCell ref="E18:E20"/>
    <mergeCell ref="E15:E17"/>
    <mergeCell ref="E43:E45"/>
    <mergeCell ref="D70:D73"/>
    <mergeCell ref="C65:C67"/>
    <mergeCell ref="A80:A94"/>
    <mergeCell ref="B84:B87"/>
    <mergeCell ref="A109:A119"/>
    <mergeCell ref="C109:C112"/>
    <mergeCell ref="D109:D112"/>
    <mergeCell ref="E109:E112"/>
    <mergeCell ref="E197:E200"/>
    <mergeCell ref="C204:C207"/>
    <mergeCell ref="D204:D207"/>
    <mergeCell ref="B103:B105"/>
    <mergeCell ref="C103:C105"/>
    <mergeCell ref="D103:D105"/>
    <mergeCell ref="E103:E105"/>
    <mergeCell ref="B120:B122"/>
    <mergeCell ref="A123:A124"/>
    <mergeCell ref="B135:C138"/>
    <mergeCell ref="A135:A138"/>
    <mergeCell ref="C120:C122"/>
    <mergeCell ref="C181:C183"/>
    <mergeCell ref="D181:D183"/>
    <mergeCell ref="E181:E183"/>
    <mergeCell ref="C189:C192"/>
    <mergeCell ref="D189:D192"/>
    <mergeCell ref="E189:E192"/>
    <mergeCell ref="E140:E142"/>
    <mergeCell ref="A166:A170"/>
    <mergeCell ref="L140:M142"/>
    <mergeCell ref="K141:K142"/>
    <mergeCell ref="G141:J141"/>
    <mergeCell ref="G140:J140"/>
    <mergeCell ref="B266:B269"/>
    <mergeCell ref="C266:C269"/>
    <mergeCell ref="D266:D269"/>
    <mergeCell ref="E266:E269"/>
    <mergeCell ref="L266:M266"/>
    <mergeCell ref="L267:M267"/>
    <mergeCell ref="L268:M268"/>
    <mergeCell ref="L269:M269"/>
    <mergeCell ref="E160:E162"/>
    <mergeCell ref="C166:C168"/>
    <mergeCell ref="D166:D168"/>
    <mergeCell ref="E166:E168"/>
    <mergeCell ref="C152:C155"/>
    <mergeCell ref="D152:D155"/>
    <mergeCell ref="E152:E155"/>
    <mergeCell ref="C193:C196"/>
    <mergeCell ref="D193:D196"/>
    <mergeCell ref="E193:E196"/>
    <mergeCell ref="E234:E237"/>
    <mergeCell ref="C245:C248"/>
    <mergeCell ref="E131:E134"/>
    <mergeCell ref="D131:D134"/>
    <mergeCell ref="C131:C134"/>
    <mergeCell ref="B131:B134"/>
    <mergeCell ref="A131:A134"/>
    <mergeCell ref="A129:A130"/>
    <mergeCell ref="E125:E127"/>
    <mergeCell ref="D125:D127"/>
    <mergeCell ref="C125:C127"/>
    <mergeCell ref="B125:B127"/>
    <mergeCell ref="A125:A128"/>
    <mergeCell ref="E120:E122"/>
    <mergeCell ref="D120:D122"/>
    <mergeCell ref="D113:D116"/>
    <mergeCell ref="C113:C116"/>
    <mergeCell ref="B113:B116"/>
    <mergeCell ref="B109:B112"/>
    <mergeCell ref="D99:D102"/>
    <mergeCell ref="C99:C102"/>
    <mergeCell ref="B99:B102"/>
    <mergeCell ref="E113:E116"/>
    <mergeCell ref="A97:A98"/>
    <mergeCell ref="E80:E83"/>
    <mergeCell ref="E70:E73"/>
    <mergeCell ref="C70:C73"/>
    <mergeCell ref="E65:E67"/>
    <mergeCell ref="D65:D67"/>
    <mergeCell ref="E50:E53"/>
    <mergeCell ref="D50:D53"/>
    <mergeCell ref="B50:B53"/>
    <mergeCell ref="E88:E91"/>
    <mergeCell ref="C84:C87"/>
    <mergeCell ref="D84:D87"/>
    <mergeCell ref="E84:E87"/>
    <mergeCell ref="B54:B57"/>
    <mergeCell ref="C54:C57"/>
    <mergeCell ref="D54:D57"/>
    <mergeCell ref="B88:B91"/>
    <mergeCell ref="C88:C91"/>
    <mergeCell ref="D88:D91"/>
  </mergeCells>
  <pageMargins left="0.62992125984251968" right="0.43307086614173229" top="0.55118110236220474" bottom="0.31496062992125984" header="0.39370078740157483" footer="0.51181102362204722"/>
  <pageSetup paperSize="9" scale="60" firstPageNumber="34" orientation="landscape" useFirstPageNumber="1" r:id="rId1"/>
  <rowBreaks count="3" manualBreakCount="3">
    <brk id="139" max="18" man="1"/>
    <brk id="159" max="18" man="1"/>
    <brk id="279" max="18" man="1"/>
  </rowBreaks>
  <colBreaks count="1" manualBreakCount="1">
    <brk id="13" min="1" max="2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2024-11-11T08:25:44Z</cp:lastPrinted>
  <dcterms:created xsi:type="dcterms:W3CDTF">2014-08-21T11:38:20Z</dcterms:created>
  <dcterms:modified xsi:type="dcterms:W3CDTF">2024-12-06T05:35:34Z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